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2AKHCoj8kRxacfjmm0Azj9wrUWPGy44R0puKiqa+0BbcJHxd9kox1JBRr07hT0yoRl+pJQKY8UedyHQZ9snpTA==" workbookSaltValue="ADMTTipXg4TZvOPZaIR/rw==" workbookSpinCount="100000" lockStructure="1"/>
  <bookViews>
    <workbookView xWindow="0" yWindow="0" windowWidth="20490" windowHeight="7620"/>
  </bookViews>
  <sheets>
    <sheet name="Edge Syste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7" i="1" l="1"/>
  <c r="H6" i="1" l="1"/>
  <c r="G20" i="1"/>
  <c r="H11" i="1" l="1"/>
  <c r="G16" i="1"/>
  <c r="H10" i="1"/>
  <c r="G15" i="1"/>
  <c r="J15" i="1" s="1"/>
  <c r="G14" i="1"/>
  <c r="J14" i="1" s="1"/>
  <c r="J10" i="1" l="1"/>
  <c r="G19" i="1"/>
  <c r="J16" i="1"/>
  <c r="J17" i="1" s="1"/>
  <c r="J19" i="1" s="1"/>
  <c r="C11" i="1" s="1"/>
</calcChain>
</file>

<file path=xl/sharedStrings.xml><?xml version="1.0" encoding="utf-8"?>
<sst xmlns="http://schemas.openxmlformats.org/spreadsheetml/2006/main" count="32" uniqueCount="28">
  <si>
    <t>CKRU0598</t>
  </si>
  <si>
    <t>CKRU0560</t>
  </si>
  <si>
    <t>AR0548-4mm</t>
  </si>
  <si>
    <t>F 051139 128507/
F 051139 148507</t>
  </si>
  <si>
    <t>* no more than 2000 mm                               ** from 210 to 500 mm</t>
  </si>
  <si>
    <r>
      <t xml:space="preserve">* </t>
    </r>
    <r>
      <rPr>
        <sz val="11"/>
        <color rgb="FFFF0000"/>
        <rFont val="Calibri"/>
        <family val="2"/>
        <charset val="204"/>
        <scheme val="minor"/>
      </rPr>
      <t>no more than 12 kg</t>
    </r>
  </si>
  <si>
    <t>Door dimensions:</t>
  </si>
  <si>
    <t xml:space="preserve">Height* </t>
  </si>
  <si>
    <t>Width**</t>
  </si>
  <si>
    <t>Height</t>
  </si>
  <si>
    <t>Width</t>
  </si>
  <si>
    <t>Entering Initial Data for the Calculation</t>
  </si>
  <si>
    <t>Calculation Result</t>
  </si>
  <si>
    <t>Profiles:</t>
  </si>
  <si>
    <t>Code</t>
  </si>
  <si>
    <t>Size</t>
  </si>
  <si>
    <t>Amount</t>
  </si>
  <si>
    <t>Accessories:</t>
  </si>
  <si>
    <t>Calculation of the Doors of Aristo Edge System</t>
  </si>
  <si>
    <t xml:space="preserve">Weight of one door*: </t>
  </si>
  <si>
    <t>Number of doors</t>
  </si>
  <si>
    <t>Width of the cabinet</t>
  </si>
  <si>
    <t>Hinges Tiomos H AL, w/
Corner Joints</t>
  </si>
  <si>
    <t>Silicon Gasket for Profiles 560 &amp; 598, L=2700</t>
  </si>
  <si>
    <t>Slim Façade Handle Profile</t>
  </si>
  <si>
    <t>Slim Façade Profile</t>
  </si>
  <si>
    <t>Height of the cabinet without base</t>
  </si>
  <si>
    <t>Glass / Mirror 4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</si>
</sst>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мм&quot;"/>
    <numFmt numFmtId="165" formatCode="#,##0&quot; pc.&quot;"/>
    <numFmt numFmtId="166" formatCode="#,##0&quot; kg.&quot;"/>
    <numFmt numFmtId="167" formatCode="#,##0&quot; pcs.&quot;"/>
    <numFmt numFmtId="168" formatCode="#,##0&quot; set.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Protection="1"/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" fillId="0" borderId="11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Protection="1"/>
    <xf numFmtId="0" fontId="1" fillId="0" borderId="0" xfId="0" applyFont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3" fillId="0" borderId="0" xfId="0" applyFont="1" applyProtection="1"/>
    <xf numFmtId="165" fontId="0" fillId="0" borderId="0" xfId="0" applyNumberFormat="1" applyProtection="1"/>
    <xf numFmtId="165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2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0" fillId="0" borderId="0" xfId="0" applyBorder="1" applyAlignment="1" applyProtection="1">
      <alignment wrapText="1"/>
    </xf>
    <xf numFmtId="168" fontId="3" fillId="0" borderId="9" xfId="0" applyNumberFormat="1" applyFont="1" applyBorder="1" applyAlignment="1" applyProtection="1">
      <alignment horizontal="center" vertical="center"/>
    </xf>
    <xf numFmtId="168" fontId="3" fillId="0" borderId="1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164" fontId="9" fillId="2" borderId="16" xfId="0" applyNumberFormat="1" applyFont="1" applyFill="1" applyBorder="1" applyAlignment="1">
      <alignment horizontal="center" vertical="center" wrapText="1"/>
    </xf>
    <xf numFmtId="164" fontId="9" fillId="2" borderId="17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 applyProtection="1">
      <alignment horizontal="center" vertical="center"/>
    </xf>
    <xf numFmtId="167" fontId="3" fillId="0" borderId="14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12</xdr:row>
      <xdr:rowOff>0</xdr:rowOff>
    </xdr:from>
    <xdr:to>
      <xdr:col>1</xdr:col>
      <xdr:colOff>1508345</xdr:colOff>
      <xdr:row>30</xdr:row>
      <xdr:rowOff>33617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2610971"/>
          <a:ext cx="1586786" cy="4112559"/>
        </a:xfrm>
        <a:prstGeom prst="rect">
          <a:avLst/>
        </a:prstGeom>
      </xdr:spPr>
    </xdr:pic>
    <xdr:clientData/>
  </xdr:twoCellAnchor>
  <xdr:twoCellAnchor editAs="oneCell">
    <xdr:from>
      <xdr:col>1</xdr:col>
      <xdr:colOff>1943100</xdr:colOff>
      <xdr:row>12</xdr:row>
      <xdr:rowOff>0</xdr:rowOff>
    </xdr:from>
    <xdr:to>
      <xdr:col>2</xdr:col>
      <xdr:colOff>934295</xdr:colOff>
      <xdr:row>29</xdr:row>
      <xdr:rowOff>124384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4453" y="2688292"/>
          <a:ext cx="2252107" cy="4012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tabSelected="1" zoomScale="85" zoomScaleNormal="85" workbookViewId="0">
      <selection activeCell="C6" sqref="C6"/>
    </sheetView>
  </sheetViews>
  <sheetFormatPr defaultColWidth="9.140625" defaultRowHeight="15" x14ac:dyDescent="0.25"/>
  <cols>
    <col min="1" max="1" width="4.28515625" style="8" customWidth="1"/>
    <col min="2" max="2" width="48.85546875" style="6" customWidth="1"/>
    <col min="3" max="3" width="17.42578125" style="7" customWidth="1"/>
    <col min="4" max="4" width="2.5703125" style="8" customWidth="1"/>
    <col min="5" max="5" width="47.42578125" style="8" customWidth="1"/>
    <col min="6" max="6" width="20.5703125" style="8" customWidth="1"/>
    <col min="7" max="7" width="12.28515625" style="8" customWidth="1"/>
    <col min="8" max="8" width="15.85546875" style="8" customWidth="1"/>
    <col min="9" max="11" width="0" style="8" hidden="1" customWidth="1"/>
    <col min="12" max="12" width="20.5703125" style="8" hidden="1" customWidth="1"/>
    <col min="13" max="16384" width="9.140625" style="8"/>
  </cols>
  <sheetData>
    <row r="2" spans="2:14" ht="26.25" x14ac:dyDescent="0.25">
      <c r="B2" s="45" t="s">
        <v>18</v>
      </c>
      <c r="C2" s="45"/>
      <c r="D2" s="45"/>
      <c r="E2" s="45"/>
      <c r="F2" s="45"/>
      <c r="G2" s="45"/>
      <c r="H2" s="45"/>
    </row>
    <row r="3" spans="2:14" ht="18.75" x14ac:dyDescent="0.3">
      <c r="B3" s="1"/>
      <c r="C3" s="1"/>
      <c r="D3" s="2"/>
      <c r="E3" s="3"/>
      <c r="F3" s="3"/>
      <c r="G3" s="3"/>
      <c r="H3" s="3"/>
    </row>
    <row r="4" spans="2:14" ht="18.75" x14ac:dyDescent="0.25">
      <c r="B4" s="46" t="s">
        <v>11</v>
      </c>
      <c r="C4" s="46"/>
      <c r="D4" s="2"/>
      <c r="E4" s="46" t="s">
        <v>12</v>
      </c>
      <c r="F4" s="46"/>
      <c r="G4" s="46"/>
      <c r="H4" s="46"/>
    </row>
    <row r="5" spans="2:14" ht="15" customHeight="1" thickBot="1" x14ac:dyDescent="0.3">
      <c r="B5" s="51"/>
      <c r="C5" s="51"/>
    </row>
    <row r="6" spans="2:14" ht="20.100000000000001" customHeight="1" x14ac:dyDescent="0.25">
      <c r="B6" s="9" t="s">
        <v>26</v>
      </c>
      <c r="C6" s="4">
        <v>2000</v>
      </c>
      <c r="E6" s="47" t="s">
        <v>6</v>
      </c>
      <c r="F6" s="48"/>
      <c r="G6" s="10" t="s">
        <v>7</v>
      </c>
      <c r="H6" s="11">
        <f>C6-2</f>
        <v>1998</v>
      </c>
    </row>
    <row r="7" spans="2:14" ht="20.100000000000001" customHeight="1" thickBot="1" x14ac:dyDescent="0.3">
      <c r="B7" s="12" t="s">
        <v>21</v>
      </c>
      <c r="C7" s="5">
        <v>450</v>
      </c>
      <c r="E7" s="49"/>
      <c r="F7" s="50"/>
      <c r="G7" s="13" t="s">
        <v>8</v>
      </c>
      <c r="H7" s="14">
        <f>IF(C8=L8,C7-2,(C7-4)/2)</f>
        <v>223</v>
      </c>
    </row>
    <row r="8" spans="2:14" ht="20.100000000000001" customHeight="1" thickBot="1" x14ac:dyDescent="0.3">
      <c r="B8" s="15" t="s">
        <v>20</v>
      </c>
      <c r="C8" s="37">
        <v>2</v>
      </c>
      <c r="F8" s="54" t="s">
        <v>4</v>
      </c>
      <c r="G8" s="55"/>
      <c r="H8" s="55"/>
      <c r="L8" s="36">
        <v>1</v>
      </c>
    </row>
    <row r="9" spans="2:14" ht="20.100000000000001" customHeight="1" thickBot="1" x14ac:dyDescent="0.3">
      <c r="B9" s="16"/>
      <c r="C9" s="17"/>
      <c r="L9" s="36">
        <v>2</v>
      </c>
    </row>
    <row r="10" spans="2:14" ht="20.100000000000001" customHeight="1" thickBot="1" x14ac:dyDescent="0.3">
      <c r="B10" s="1"/>
      <c r="C10" s="18"/>
      <c r="E10" s="56" t="s">
        <v>27</v>
      </c>
      <c r="F10" s="57"/>
      <c r="G10" s="39" t="s">
        <v>9</v>
      </c>
      <c r="H10" s="11">
        <f>H6-6</f>
        <v>1992</v>
      </c>
      <c r="I10" s="19"/>
      <c r="J10" s="19">
        <f>H10*H11*10/1000000</f>
        <v>4.3226399999999998</v>
      </c>
      <c r="K10" s="19"/>
      <c r="L10" s="19"/>
      <c r="M10" s="19"/>
      <c r="N10" s="19"/>
    </row>
    <row r="11" spans="2:14" ht="20.100000000000001" customHeight="1" thickBot="1" x14ac:dyDescent="0.3">
      <c r="B11" s="20" t="s">
        <v>19</v>
      </c>
      <c r="C11" s="38">
        <f>J19</f>
        <v>7</v>
      </c>
      <c r="E11" s="58"/>
      <c r="F11" s="59"/>
      <c r="G11" s="40" t="s">
        <v>10</v>
      </c>
      <c r="H11" s="14">
        <f>H7-6</f>
        <v>217</v>
      </c>
      <c r="I11" s="19"/>
      <c r="J11" s="19"/>
      <c r="K11" s="19"/>
      <c r="L11" s="19"/>
      <c r="M11" s="19"/>
      <c r="N11" s="19"/>
    </row>
    <row r="12" spans="2:14" ht="20.100000000000001" customHeight="1" thickBot="1" x14ac:dyDescent="0.3">
      <c r="B12" s="21"/>
      <c r="C12" s="22" t="s">
        <v>5</v>
      </c>
      <c r="G12" s="19"/>
      <c r="H12" s="19"/>
      <c r="I12" s="19"/>
      <c r="J12" s="19"/>
      <c r="K12" s="19"/>
      <c r="L12" s="19"/>
      <c r="M12" s="19"/>
      <c r="N12" s="19"/>
    </row>
    <row r="13" spans="2:14" ht="20.100000000000001" customHeight="1" x14ac:dyDescent="0.25">
      <c r="B13" s="23"/>
      <c r="C13" s="22"/>
      <c r="E13" s="41" t="s">
        <v>13</v>
      </c>
      <c r="F13" s="42" t="s">
        <v>14</v>
      </c>
      <c r="G13" s="39" t="s">
        <v>15</v>
      </c>
      <c r="H13" s="43" t="s">
        <v>16</v>
      </c>
      <c r="I13" s="19"/>
      <c r="J13" s="19"/>
      <c r="K13" s="19"/>
      <c r="L13" s="19"/>
      <c r="M13" s="19"/>
      <c r="N13" s="19"/>
    </row>
    <row r="14" spans="2:14" ht="20.100000000000001" customHeight="1" x14ac:dyDescent="0.25">
      <c r="B14" s="21"/>
      <c r="C14" s="24"/>
      <c r="E14" s="25" t="s">
        <v>24</v>
      </c>
      <c r="F14" s="26" t="s">
        <v>0</v>
      </c>
      <c r="G14" s="26">
        <f>H6</f>
        <v>1998</v>
      </c>
      <c r="H14" s="27">
        <f>C8</f>
        <v>2</v>
      </c>
      <c r="I14" s="19">
        <v>0.46300000000000002</v>
      </c>
      <c r="J14" s="19">
        <f>G14*H14*I14/1000</f>
        <v>1.8501480000000001</v>
      </c>
      <c r="K14" s="19"/>
      <c r="L14" s="19"/>
      <c r="M14" s="19"/>
      <c r="N14" s="19"/>
    </row>
    <row r="15" spans="2:14" ht="20.100000000000001" customHeight="1" x14ac:dyDescent="0.25">
      <c r="B15" s="21"/>
      <c r="C15" s="24"/>
      <c r="E15" s="25" t="s">
        <v>25</v>
      </c>
      <c r="F15" s="26" t="s">
        <v>1</v>
      </c>
      <c r="G15" s="26">
        <f>H6</f>
        <v>1998</v>
      </c>
      <c r="H15" s="27">
        <f>C8</f>
        <v>2</v>
      </c>
      <c r="I15" s="19">
        <v>0.38100000000000001</v>
      </c>
      <c r="J15" s="19">
        <f t="shared" ref="J15:J16" si="0">G15*H15*I15/1000</f>
        <v>1.5224760000000002</v>
      </c>
      <c r="K15" s="19"/>
      <c r="L15" s="19"/>
      <c r="M15" s="19"/>
      <c r="N15" s="19"/>
    </row>
    <row r="16" spans="2:14" ht="20.100000000000001" customHeight="1" thickBot="1" x14ac:dyDescent="0.3">
      <c r="B16" s="18"/>
      <c r="C16" s="28"/>
      <c r="E16" s="25" t="s">
        <v>25</v>
      </c>
      <c r="F16" s="30" t="s">
        <v>1</v>
      </c>
      <c r="G16" s="30">
        <f>H7</f>
        <v>223</v>
      </c>
      <c r="H16" s="31">
        <f>C8*2</f>
        <v>4</v>
      </c>
      <c r="I16" s="19">
        <v>0.38100000000000001</v>
      </c>
      <c r="J16" s="19">
        <f t="shared" si="0"/>
        <v>0.33985200000000004</v>
      </c>
      <c r="K16" s="19"/>
      <c r="L16" s="19"/>
      <c r="M16" s="19"/>
      <c r="N16" s="19"/>
    </row>
    <row r="17" spans="2:14" s="7" customFormat="1" ht="20.100000000000001" customHeight="1" thickBot="1" x14ac:dyDescent="0.3">
      <c r="B17" s="32"/>
      <c r="I17" s="22"/>
      <c r="J17" s="22">
        <f>SUM(J14:J16)/C8</f>
        <v>1.8562380000000001</v>
      </c>
      <c r="K17" s="22"/>
      <c r="L17" s="22"/>
      <c r="M17" s="22"/>
      <c r="N17" s="22"/>
    </row>
    <row r="18" spans="2:14" ht="20.100000000000001" customHeight="1" x14ac:dyDescent="0.25">
      <c r="E18" s="44" t="s">
        <v>17</v>
      </c>
      <c r="F18" s="42" t="s">
        <v>14</v>
      </c>
      <c r="G18" s="60" t="s">
        <v>16</v>
      </c>
      <c r="H18" s="61"/>
      <c r="I18" s="19"/>
      <c r="J18" s="19"/>
      <c r="K18" s="19"/>
      <c r="L18" s="19"/>
      <c r="M18" s="19"/>
      <c r="N18" s="19"/>
    </row>
    <row r="19" spans="2:14" ht="20.100000000000001" customHeight="1" x14ac:dyDescent="0.25">
      <c r="E19" s="25" t="s">
        <v>23</v>
      </c>
      <c r="F19" s="26" t="s">
        <v>2</v>
      </c>
      <c r="G19" s="62">
        <f>ROUNDUP((G14*H14+G15*H15+G16*H16)*1.05/2700,0)</f>
        <v>4</v>
      </c>
      <c r="H19" s="63"/>
      <c r="J19" s="8">
        <f>ROUNDUP((J10+J17)*1.05,0)</f>
        <v>7</v>
      </c>
    </row>
    <row r="20" spans="2:14" ht="34.5" customHeight="1" thickBot="1" x14ac:dyDescent="0.3">
      <c r="E20" s="29" t="s">
        <v>22</v>
      </c>
      <c r="F20" s="33" t="s">
        <v>3</v>
      </c>
      <c r="G20" s="52">
        <f>C8</f>
        <v>2</v>
      </c>
      <c r="H20" s="53"/>
    </row>
    <row r="21" spans="2:14" ht="15" customHeight="1" x14ac:dyDescent="0.25"/>
    <row r="22" spans="2:14" ht="15" customHeight="1" x14ac:dyDescent="0.25"/>
    <row r="23" spans="2:14" ht="15" customHeight="1" x14ac:dyDescent="0.25"/>
    <row r="24" spans="2:14" ht="15" customHeight="1" x14ac:dyDescent="0.25"/>
    <row r="25" spans="2:14" x14ac:dyDescent="0.25">
      <c r="B25" s="34"/>
      <c r="C25" s="17"/>
    </row>
    <row r="28" spans="2:14" ht="15.75" x14ac:dyDescent="0.25">
      <c r="E28" s="34"/>
      <c r="F28" s="17"/>
      <c r="G28" s="35"/>
    </row>
    <row r="29" spans="2:14" x14ac:dyDescent="0.25">
      <c r="E29" s="34"/>
    </row>
  </sheetData>
  <sheetProtection algorithmName="SHA-512" hashValue="51sG8Cp0vy9rU1sZLxVDA8zLmLrC0PjCn3wzGzDBQlyZQp4NKLHpENhmwWiYP5ujLL1xsXtrvmSHexTA0rRG/w==" saltValue="yd28q8z8S++YfEzmdByQnA==" spinCount="100000" sheet="1" objects="1" scenarios="1" selectLockedCells="1"/>
  <mergeCells count="10">
    <mergeCell ref="G20:H20"/>
    <mergeCell ref="F8:H8"/>
    <mergeCell ref="E10:F11"/>
    <mergeCell ref="G18:H18"/>
    <mergeCell ref="G19:H19"/>
    <mergeCell ref="B2:H2"/>
    <mergeCell ref="B4:C4"/>
    <mergeCell ref="E4:H4"/>
    <mergeCell ref="E6:F7"/>
    <mergeCell ref="B5:C5"/>
  </mergeCells>
  <conditionalFormatting sqref="H7">
    <cfRule type="expression" dxfId="3" priority="5">
      <formula>$H$7&lt;210</formula>
    </cfRule>
    <cfRule type="expression" dxfId="2" priority="7">
      <formula>$H$7&gt;500</formula>
    </cfRule>
  </conditionalFormatting>
  <conditionalFormatting sqref="H6">
    <cfRule type="expression" dxfId="1" priority="6">
      <formula>$H$6&gt;2000</formula>
    </cfRule>
  </conditionalFormatting>
  <conditionalFormatting sqref="C11">
    <cfRule type="expression" dxfId="0" priority="1">
      <formula>$C$11&gt;12</formula>
    </cfRule>
  </conditionalFormatting>
  <dataValidations count="1">
    <dataValidation type="list" allowBlank="1" showInputMessage="1" showErrorMessage="1" sqref="C8">
      <formula1>$L$8:$L$9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Edge 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2020-06-17T11:03:19Z</dcterms:modified>
</cp:coreProperties>
</file>