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6" lowestEdited="6" rupBuild="14420"/>
  <workbookPr defaultThemeVersion="153222"/>
  <bookViews>
    <workbookView xWindow="0" yWindow="0" windowWidth="23040" windowHeight="9192" activeTab="4"/>
  </bookViews>
  <sheets>
    <sheet name="Limitations" sheetId="1" r:id="rId1"/>
    <sheet name="4in1" sheetId="2" r:id="rId2"/>
    <sheet name="Stile С" sheetId="3" r:id="rId3"/>
    <sheet name="Stile H" sheetId="4" r:id="rId4"/>
    <sheet name="Stile F" sheetId="5" r:id="rId5"/>
  </sheet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<sst xmlns="http://schemas.openxmlformats.org/spreadsheetml/2006/main" uniqueCount="58" count="58">
  <si>
    <t>CKRU 0412</t>
  </si>
  <si>
    <t>CKRU 0413</t>
  </si>
  <si>
    <t>CKRU 0409</t>
  </si>
  <si>
    <t>CKRU 0408</t>
  </si>
  <si>
    <t>min</t>
  </si>
  <si>
    <t>max</t>
  </si>
  <si>
    <t>CKRU 0010</t>
  </si>
  <si>
    <t>CKRU 0004</t>
  </si>
  <si>
    <t>CKRU 0006</t>
  </si>
  <si>
    <t>CKRU 0005</t>
  </si>
  <si>
    <t>CKRU 0008</t>
  </si>
  <si>
    <t>Folding</t>
  </si>
  <si>
    <t>Pivot</t>
  </si>
  <si>
    <t>Fixed Partition</t>
  </si>
  <si>
    <t>Top Hung</t>
  </si>
  <si>
    <t>Sliding</t>
  </si>
  <si>
    <t>Main Limitations for the Doors</t>
  </si>
  <si>
    <t>Height</t>
  </si>
  <si>
    <t>Width</t>
  </si>
  <si>
    <t>Installation with levelers</t>
  </si>
  <si>
    <t>Installation with U-profile</t>
  </si>
  <si>
    <t>The door weight should not exceed 30kg!</t>
  </si>
  <si>
    <t>The door weight should not exceed 50kg!</t>
  </si>
  <si>
    <t>The door weight should not exceed 60kg!
The minimum door width is determined by the ratio of width to height. This ratio should not be less than 1: 5!</t>
  </si>
  <si>
    <t>Вес двери не должен превышать 60кг! The minimum door width is determined by the ratio of width to height. This ratio should not be less than 1: 6!</t>
  </si>
  <si>
    <t>Door Length</t>
  </si>
  <si>
    <t>Calculation of the Door Frame Weight With the Glass Panel</t>
  </si>
  <si>
    <t>Profile</t>
  </si>
  <si>
    <t>Name</t>
  </si>
  <si>
    <t>Code</t>
  </si>
  <si>
    <t>Length</t>
  </si>
  <si>
    <t>Weight per 1 run.m.</t>
  </si>
  <si>
    <t>Calculation of the Door Frame Weight With Egger Chipboard Panel</t>
  </si>
  <si>
    <t>Glass</t>
  </si>
  <si>
    <t>Egger Chipboard</t>
  </si>
  <si>
    <t>Door</t>
  </si>
  <si>
    <t>weight</t>
  </si>
  <si>
    <t>Stile</t>
  </si>
  <si>
    <t>Top Rail</t>
  </si>
  <si>
    <t>Bottom Rail</t>
  </si>
  <si>
    <t>Dividing Rail</t>
  </si>
  <si>
    <t>Amount</t>
  </si>
  <si>
    <t>Thickness</t>
  </si>
  <si>
    <t>Weight</t>
  </si>
  <si>
    <t>Area</t>
  </si>
  <si>
    <t>Panel</t>
  </si>
  <si>
    <t>Board</t>
  </si>
  <si>
    <t>Item Length</t>
  </si>
  <si>
    <t>Item Weight</t>
  </si>
  <si>
    <t xml:space="preserve">Weight per m² </t>
  </si>
  <si>
    <t>Weght</t>
  </si>
  <si>
    <t>Weight per  run.m.</t>
  </si>
  <si>
    <t>Door Width:</t>
  </si>
  <si>
    <t>Amount of Dividing Rails</t>
  </si>
  <si>
    <t>Weight Calculation for 4in1 System</t>
  </si>
  <si>
    <t>Weight Calculation for Sliding Doors with Stile C</t>
  </si>
  <si>
    <t>Weight Calculation for Sliding Doors with Stile H</t>
  </si>
  <si>
    <t>Weight Calculation for Sliding Doors with Stile F
(4in1 System Dividing Rail)</t>
  </si>
</sst>
</file>

<file path=xl/styles.xml><?xml version="1.0" encoding="utf-8"?>
<styleSheet xmlns="http://schemas.openxmlformats.org/spreadsheetml/2006/main">
  <numFmts count="12">
    <numFmt numFmtId="0" formatCode="General"/>
    <numFmt numFmtId="166" formatCode="#,##0.000&quot; м&quot;"/>
    <numFmt numFmtId="168" formatCode="#,##0&quot; mm&quot;"/>
    <numFmt numFmtId="169" formatCode="#,##0&quot; pc.&quot;"/>
    <numFmt numFmtId="170" formatCode="#,##0.000&quot; kg&quot;"/>
    <numFmt numFmtId="174" formatCode="#,##0.000&quot; m².&quot;"/>
    <numFmt numFmtId="165" formatCode="#,##0.000&quot; кг&quot;"/>
    <numFmt numFmtId="172" formatCode="#,##0.000&quot; m²&quot;"/>
    <numFmt numFmtId="171" formatCode="#,##0&quot;mm&quot;"/>
    <numFmt numFmtId="173" formatCode="#,##0.000&quot;m²&quot;"/>
    <numFmt numFmtId="167" formatCode="#,##0&quot; мм&quot;"/>
    <numFmt numFmtId="164" formatCode="#,##0&quot; шт.&quot;"/>
  </numFmts>
  <fonts count="17">
    <font>
      <name val="Calibri"/>
      <sz val="11"/>
    </font>
    <font>
      <name val="Calibri"/>
      <charset val="204"/>
      <sz val="11"/>
      <color rgb="FF000000"/>
    </font>
    <font>
      <name val="Calibri"/>
      <b/>
      <charset val="204"/>
      <sz val="14"/>
      <color rgb="FFFFFFFF"/>
    </font>
    <font>
      <name val="Calibri"/>
      <charset val="204"/>
      <sz val="11"/>
    </font>
    <font>
      <name val="Calibri"/>
      <b/>
      <charset val="204"/>
      <sz val="12"/>
      <color rgb="FFFFFF00"/>
    </font>
    <font>
      <name val="Calibri"/>
      <b/>
      <charset val="204"/>
      <sz val="11"/>
      <color rgb="FF000000"/>
    </font>
    <font>
      <name val="Calibri"/>
      <charset val="204"/>
      <sz val="18"/>
      <color rgb="FF000000"/>
    </font>
    <font>
      <name val="Calibri"/>
      <b/>
      <charset val="204"/>
      <sz val="12"/>
      <color rgb="FFFFFFFF"/>
    </font>
    <font>
      <name val="Calibri"/>
      <charset val="204"/>
      <sz val="10"/>
      <color rgb="FF000000"/>
    </font>
    <font>
      <name val="Calibri"/>
      <charset val="204"/>
      <sz val="9"/>
      <color rgb="FF435369"/>
    </font>
    <font>
      <name val="Calibri"/>
      <charset val="204"/>
      <sz val="10"/>
      <color rgb="FFFF0000"/>
    </font>
    <font>
      <name val="Calibri"/>
      <charset val="204"/>
      <sz val="10"/>
      <color rgb="FF435369"/>
    </font>
    <font>
      <name val="Calibri"/>
      <charset val="204"/>
      <sz val="9"/>
    </font>
    <font>
      <name val="Calibri"/>
      <b/>
      <charset val="204"/>
      <sz val="12"/>
      <color rgb="FFFF0000"/>
    </font>
    <font>
      <name val="Calibri"/>
      <b/>
      <charset val="204"/>
      <sz val="12"/>
      <color rgb="FF000000"/>
    </font>
    <font>
      <name val="Calibri"/>
      <b/>
      <charset val="204"/>
      <sz val="12"/>
    </font>
    <font>
      <name val="Calibri"/>
      <charset val="204"/>
      <sz val="11"/>
      <color rgb="FFFF0000"/>
    </font>
  </fonts>
  <fills count="9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5F0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0">
      <alignment vertical="center"/>
    </xf>
    <xf numFmtId="166" fontId="2" fillId="2" borderId="0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166" fontId="4" fillId="0" borderId="0" xfId="0" applyNumberFormat="1" applyFont="1" applyFill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1" fillId="0" borderId="7" xfId="0" applyBorder="1" applyAlignment="1">
      <alignment horizontal="center" vertical="center"/>
    </xf>
    <xf numFmtId="0" fontId="1" fillId="0" borderId="8" xfId="0" applyBorder="1" applyAlignment="1">
      <alignment horizontal="center" vertical="center"/>
    </xf>
    <xf numFmtId="0" fontId="1" fillId="0" borderId="9" xfId="0" applyBorder="1" applyAlignment="1">
      <alignment horizontal="center" vertical="center"/>
    </xf>
    <xf numFmtId="0" fontId="1" fillId="0" borderId="10" xfId="0" applyBorder="1" applyAlignment="1">
      <alignment horizontal="center" vertical="center"/>
    </xf>
    <xf numFmtId="0" fontId="1" fillId="0" borderId="11" xfId="0" applyBorder="1" applyAlignment="1">
      <alignment horizontal="center" vertical="center"/>
    </xf>
    <xf numFmtId="0" fontId="1" fillId="0" borderId="12" xfId="0" applyBorder="1" applyAlignment="1">
      <alignment horizontal="center" vertical="center"/>
    </xf>
    <xf numFmtId="0" fontId="1" fillId="0" borderId="13" xfId="0" applyBorder="1" applyAlignment="1">
      <alignment horizontal="center" vertical="center"/>
    </xf>
    <xf numFmtId="0" fontId="1" fillId="0" borderId="11" xfId="0" applyBorder="1" applyAlignment="1">
      <alignment horizontal="center" vertical="center"/>
    </xf>
    <xf numFmtId="0" fontId="1" fillId="0" borderId="12" xfId="0" applyBorder="1" applyAlignment="1">
      <alignment horizontal="center" vertical="center"/>
    </xf>
    <xf numFmtId="0" fontId="1" fillId="0" borderId="13" xfId="0" applyBorder="1" applyAlignment="1">
      <alignment horizontal="center" vertical="center"/>
    </xf>
    <xf numFmtId="0" fontId="1" fillId="0" borderId="14" xfId="0" applyBorder="1" applyAlignment="1">
      <alignment horizontal="center" vertical="bottom" wrapText="1"/>
    </xf>
    <xf numFmtId="0" fontId="1" fillId="0" borderId="15" xfId="0" applyBorder="1" applyAlignment="1">
      <alignment horizontal="center" vertical="bottom" wrapText="1"/>
    </xf>
    <xf numFmtId="0" fontId="1" fillId="0" borderId="16" xfId="0" applyBorder="1" applyAlignment="1">
      <alignment horizontal="center" vertical="bottom" wrapText="1"/>
    </xf>
    <xf numFmtId="0" fontId="1" fillId="0" borderId="17" xfId="0" applyBorder="1" applyAlignment="1">
      <alignment horizontal="center" vertical="bottom" wrapText="1"/>
    </xf>
    <xf numFmtId="0" fontId="1" fillId="0" borderId="18" xfId="0" applyBorder="1" applyAlignment="1">
      <alignment horizontal="center" vertical="bottom" wrapText="1"/>
    </xf>
    <xf numFmtId="0" fontId="1" fillId="0" borderId="19" xfId="0" applyBorder="1" applyAlignment="1">
      <alignment horizontal="center" vertical="bottom" wrapText="1"/>
    </xf>
    <xf numFmtId="0" fontId="1" fillId="0" borderId="0" xfId="0" applyAlignment="1">
      <alignment horizontal="center" vertical="bottom" wrapText="1"/>
    </xf>
    <xf numFmtId="0" fontId="1" fillId="0" borderId="17" xfId="0" applyBorder="1" applyAlignment="1">
      <alignment horizontal="center" vertical="center"/>
    </xf>
    <xf numFmtId="0" fontId="1" fillId="0" borderId="18" xfId="0" applyBorder="1" applyAlignment="1">
      <alignment horizontal="center" vertical="center"/>
    </xf>
    <xf numFmtId="0" fontId="1" fillId="0" borderId="19" xfId="0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" fillId="5" borderId="11" xfId="0" applyFill="1" applyBorder="1" applyAlignment="1">
      <alignment horizontal="center" vertical="center" wrapText="1"/>
    </xf>
    <xf numFmtId="0" fontId="1" fillId="5" borderId="12" xfId="0" applyFill="1" applyBorder="1" applyAlignment="1">
      <alignment horizontal="center" vertical="center" wrapText="1"/>
    </xf>
    <xf numFmtId="0" fontId="1" fillId="5" borderId="13" xfId="0" applyFill="1" applyBorder="1" applyAlignment="1">
      <alignment horizontal="center" vertical="center" wrapText="1"/>
    </xf>
    <xf numFmtId="0" fontId="1" fillId="0" borderId="7" xfId="0" applyBorder="1" applyAlignment="1">
      <alignment horizontal="center" vertical="bottom"/>
    </xf>
    <xf numFmtId="0" fontId="1" fillId="0" borderId="20" xfId="0" applyBorder="1" applyAlignment="1">
      <alignment horizontal="center" vertical="bottom"/>
    </xf>
    <xf numFmtId="0" fontId="1" fillId="0" borderId="10" xfId="0" applyBorder="1" applyAlignment="1">
      <alignment horizontal="center" vertical="bottom"/>
    </xf>
    <xf numFmtId="0" fontId="1" fillId="5" borderId="21" xfId="0" applyFill="1" applyBorder="1" applyAlignment="1">
      <alignment horizontal="center" vertical="center" wrapText="1"/>
    </xf>
    <xf numFmtId="0" fontId="1" fillId="5" borderId="22" xfId="0" applyFill="1" applyBorder="1" applyAlignment="1">
      <alignment horizontal="center" vertical="center" wrapText="1"/>
    </xf>
    <xf numFmtId="0" fontId="1" fillId="5" borderId="23" xfId="0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1" fillId="0" borderId="0" xfId="0" applyAlignment="1">
      <alignment horizontal="center" vertical="center"/>
    </xf>
    <xf numFmtId="168" fontId="4" fillId="6" borderId="12" xfId="0" applyNumberFormat="1" applyFont="1" applyFill="1" applyBorder="1">
      <alignment vertical="center"/>
    </xf>
    <xf numFmtId="0" fontId="1" fillId="0" borderId="0" xfId="0" applyAlignment="1">
      <alignment horizontal="center" vertical="center" wrapText="1"/>
    </xf>
    <xf numFmtId="169" fontId="4" fillId="6" borderId="12" xfId="0" applyNumberFormat="1" applyFont="1" applyFill="1" applyBorder="1" applyAlignment="1">
      <alignment horizontal="right" vertical="center"/>
    </xf>
    <xf numFmtId="0" fontId="1" fillId="0" borderId="0" xfId="0" applyAlignment="1">
      <alignment horizontal="right" vertical="center"/>
    </xf>
    <xf numFmtId="0" fontId="7" fillId="2" borderId="12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1" fillId="0" borderId="0" xfId="0" applyFill="1">
      <alignment vertical="center"/>
    </xf>
    <xf numFmtId="0" fontId="8" fillId="8" borderId="12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/>
    </xf>
    <xf numFmtId="0" fontId="1" fillId="0" borderId="12" xfId="0" applyBorder="1">
      <alignment vertical="center"/>
    </xf>
    <xf numFmtId="0" fontId="8" fillId="0" borderId="12" xfId="0" applyFont="1" applyBorder="1" applyAlignment="1">
      <alignment horizontal="right" vertical="center"/>
    </xf>
    <xf numFmtId="168" fontId="9" fillId="0" borderId="12" xfId="0" applyNumberFormat="1" applyFont="1" applyBorder="1" applyAlignment="1">
      <alignment horizontal="right" vertical="center"/>
    </xf>
    <xf numFmtId="170" fontId="10" fillId="0" borderId="12" xfId="0" applyNumberFormat="1" applyFont="1" applyBorder="1">
      <alignment vertical="center"/>
    </xf>
    <xf numFmtId="169" fontId="11" fillId="0" borderId="12" xfId="0" applyNumberFormat="1" applyFont="1" applyFill="1" applyBorder="1" applyAlignment="1">
      <alignment horizontal="right" vertical="center"/>
    </xf>
    <xf numFmtId="170" fontId="12" fillId="0" borderId="12" xfId="0" applyNumberFormat="1" applyFont="1" applyBorder="1" applyAlignment="1">
      <alignment horizontal="right" vertical="center"/>
    </xf>
    <xf numFmtId="170" fontId="7" fillId="2" borderId="0" xfId="0" applyNumberFormat="1" applyFont="1" applyFill="1">
      <alignment vertical="center"/>
    </xf>
    <xf numFmtId="0" fontId="8" fillId="8" borderId="27" xfId="0" applyFont="1" applyFill="1" applyBorder="1" applyAlignment="1">
      <alignment horizontal="center" vertical="center"/>
    </xf>
    <xf numFmtId="0" fontId="8" fillId="8" borderId="22" xfId="0" applyFont="1" applyFill="1" applyBorder="1" applyAlignment="1">
      <alignment horizontal="center" vertical="center"/>
    </xf>
    <xf numFmtId="168" fontId="13" fillId="0" borderId="12" xfId="0" applyNumberFormat="1" applyFont="1" applyFill="1" applyBorder="1">
      <alignment vertical="center"/>
    </xf>
    <xf numFmtId="174" fontId="9" fillId="0" borderId="12" xfId="0" applyNumberFormat="1" applyFont="1" applyBorder="1" applyAlignment="1">
      <alignment horizontal="right" vertical="center"/>
    </xf>
    <xf numFmtId="170" fontId="3" fillId="0" borderId="12" xfId="0" applyNumberFormat="1" applyFont="1" applyBorder="1">
      <alignment vertical="center"/>
    </xf>
    <xf numFmtId="170" fontId="3" fillId="0" borderId="12" xfId="0" applyNumberFormat="1" applyFont="1" applyFill="1" applyBorder="1">
      <alignment vertical="center"/>
    </xf>
    <xf numFmtId="170" fontId="7" fillId="2" borderId="12" xfId="0" applyNumberFormat="1" applyFont="1" applyFill="1" applyBorder="1">
      <alignment vertical="center"/>
    </xf>
    <xf numFmtId="168" fontId="14" fillId="0" borderId="12" xfId="0" applyNumberFormat="1" applyFont="1" applyFill="1" applyBorder="1">
      <alignment vertical="center"/>
    </xf>
    <xf numFmtId="170" fontId="1" fillId="0" borderId="12" xfId="0" applyNumberFormat="1" applyBorder="1">
      <alignment vertical="center"/>
    </xf>
    <xf numFmtId="0" fontId="1" fillId="0" borderId="0" xfId="0" applyAlignment="1">
      <alignment horizontal="center" vertical="center"/>
    </xf>
    <xf numFmtId="0" fontId="1" fillId="0" borderId="0" xfId="0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168" fontId="15" fillId="0" borderId="12" xfId="0" applyNumberFormat="1" applyFont="1" applyFill="1" applyBorder="1">
      <alignment vertical="center"/>
    </xf>
    <xf numFmtId="165" fontId="16" fillId="0" borderId="12" xfId="0" applyNumberFormat="1" applyFont="1" applyBorder="1">
      <alignment vertical="center"/>
    </xf>
    <xf numFmtId="172" fontId="9" fillId="0" borderId="12" xfId="0" applyNumberFormat="1" applyFont="1" applyBorder="1" applyAlignment="1">
      <alignment horizontal="right" vertical="center"/>
    </xf>
    <xf numFmtId="170" fontId="16" fillId="0" borderId="12" xfId="0" applyNumberFormat="1" applyFont="1" applyBorder="1">
      <alignment vertical="center"/>
    </xf>
    <xf numFmtId="171" fontId="9" fillId="0" borderId="12" xfId="0" applyNumberFormat="1" applyFont="1" applyBorder="1" applyAlignment="1">
      <alignment horizontal="right" vertical="center"/>
    </xf>
    <xf numFmtId="173" fontId="9" fillId="0" borderId="12" xfId="0" applyNumberFormat="1" applyFont="1" applyBorder="1" applyAlignment="1">
      <alignment horizontal="right" vertical="center"/>
    </xf>
    <xf numFmtId="167" fontId="9" fillId="0" borderId="12" xfId="0" applyNumberFormat="1" applyFont="1" applyBorder="1" applyAlignment="1">
      <alignment horizontal="right" vertical="center"/>
    </xf>
    <xf numFmtId="164" fontId="11" fillId="0" borderId="12" xfId="0" applyNumberFormat="1" applyFont="1" applyFill="1" applyBorder="1" applyAlignment="1">
      <alignment horizontal="right" vertical="center"/>
    </xf>
    <xf numFmtId="0" fontId="6" fillId="5" borderId="24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sharedStrings" Target="sharedStrings.xml"/><Relationship Id="rId7" Type="http://schemas.openxmlformats.org/officeDocument/2006/relationships/styles" Target="styles.xml"/><Relationship Id="rId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B1:K28"/>
  <sheetViews>
    <sheetView workbookViewId="0" topLeftCell="A10" zoomScale="110">
      <selection activeCell="M9" sqref="M9"/>
    </sheetView>
  </sheetViews>
  <sheetFormatPr defaultRowHeight="14.4" defaultColWidth="9"/>
  <cols>
    <col min="1" max="10" customWidth="1" width="11.886719" style="1"/>
    <col min="11" max="11" customWidth="1" width="9.441406" style="1"/>
    <col min="12" max="12" customWidth="1" width="10.332031" style="1"/>
    <col min="13" max="13" customWidth="1" width="10.6640625" style="1"/>
    <col min="14" max="16384" customWidth="1" width="9.109375" style="1"/>
  </cols>
  <sheetData>
    <row r="2" spans="8:8" ht="15.0" customHeight="1">
      <c r="B2" s="2" t="s">
        <v>16</v>
      </c>
      <c r="C2" s="2"/>
      <c r="D2" s="2"/>
      <c r="E2" s="2"/>
      <c r="F2" s="3"/>
    </row>
    <row r="3" spans="8:8" ht="15.75" customHeight="1">
      <c r="B3" s="4"/>
      <c r="C3" s="4"/>
      <c r="D3" s="4"/>
      <c r="E3" s="4"/>
    </row>
    <row r="4" spans="8:8" ht="14.25" customHeight="1">
      <c r="B4" s="5" t="s">
        <v>15</v>
      </c>
      <c r="C4" s="6"/>
      <c r="D4" s="6"/>
      <c r="E4" s="7"/>
      <c r="G4" s="8" t="s">
        <v>14</v>
      </c>
      <c r="H4" s="9"/>
      <c r="I4" s="9"/>
      <c r="J4" s="10"/>
    </row>
    <row r="5" spans="8:8" ht="14.25" customHeight="1">
      <c r="B5" s="11" t="s">
        <v>17</v>
      </c>
      <c r="C5" s="12"/>
      <c r="D5" s="13" t="s">
        <v>18</v>
      </c>
      <c r="E5" s="14"/>
      <c r="G5" s="11" t="s">
        <v>17</v>
      </c>
      <c r="H5" s="12"/>
      <c r="I5" s="13" t="s">
        <v>18</v>
      </c>
      <c r="J5" s="14"/>
    </row>
    <row r="6" spans="8:8" ht="14.25" customHeight="1">
      <c r="B6" s="15" t="s">
        <v>4</v>
      </c>
      <c r="C6" s="16" t="s">
        <v>5</v>
      </c>
      <c r="D6" s="16" t="s">
        <v>4</v>
      </c>
      <c r="E6" s="17" t="s">
        <v>5</v>
      </c>
      <c r="G6" s="18" t="s">
        <v>4</v>
      </c>
      <c r="H6" s="19" t="s">
        <v>5</v>
      </c>
      <c r="I6" s="19" t="s">
        <v>4</v>
      </c>
      <c r="J6" s="20" t="s">
        <v>5</v>
      </c>
    </row>
    <row r="7" spans="8:8" ht="14.25" customHeight="1">
      <c r="B7" s="15">
        <v>500.0</v>
      </c>
      <c r="C7" s="16">
        <v>3200.0</v>
      </c>
      <c r="D7" s="16">
        <v>300.0</v>
      </c>
      <c r="E7" s="17">
        <v>1500.0</v>
      </c>
      <c r="G7" s="18">
        <v>700.0</v>
      </c>
      <c r="H7" s="19">
        <v>2900.0</v>
      </c>
      <c r="I7" s="19">
        <v>450.0</v>
      </c>
      <c r="J7" s="20">
        <v>1300.0</v>
      </c>
    </row>
    <row r="8" spans="8:8" ht="61.5" customHeight="1">
      <c r="B8" s="21" t="s">
        <v>24</v>
      </c>
      <c r="C8" s="22"/>
      <c r="D8" s="22"/>
      <c r="E8" s="23"/>
      <c r="G8" s="24" t="s">
        <v>23</v>
      </c>
      <c r="H8" s="25"/>
      <c r="I8" s="25"/>
      <c r="J8" s="26"/>
    </row>
    <row r="9" spans="8:8" ht="15.0">
      <c r="B9" s="27"/>
      <c r="C9" s="27"/>
      <c r="D9" s="27"/>
      <c r="E9" s="27"/>
    </row>
    <row r="10" spans="8:8" ht="14.25" customHeight="1">
      <c r="B10" s="5" t="s">
        <v>12</v>
      </c>
      <c r="C10" s="6"/>
      <c r="D10" s="6"/>
      <c r="E10" s="7"/>
      <c r="G10" s="8" t="s">
        <v>11</v>
      </c>
      <c r="H10" s="9"/>
      <c r="I10" s="9"/>
      <c r="J10" s="10"/>
    </row>
    <row r="11" spans="8:8" ht="14.25" customHeight="1">
      <c r="B11" s="11" t="s">
        <v>17</v>
      </c>
      <c r="C11" s="12"/>
      <c r="D11" s="13" t="s">
        <v>18</v>
      </c>
      <c r="E11" s="14"/>
      <c r="G11" s="11" t="s">
        <v>17</v>
      </c>
      <c r="H11" s="12"/>
      <c r="I11" s="13" t="s">
        <v>18</v>
      </c>
      <c r="J11" s="14"/>
    </row>
    <row r="12" spans="8:8" ht="14.25" customHeight="1">
      <c r="B12" s="15" t="s">
        <v>4</v>
      </c>
      <c r="C12" s="16" t="s">
        <v>5</v>
      </c>
      <c r="D12" s="16" t="s">
        <v>4</v>
      </c>
      <c r="E12" s="17" t="s">
        <v>5</v>
      </c>
      <c r="G12" s="18" t="s">
        <v>4</v>
      </c>
      <c r="H12" s="19" t="s">
        <v>5</v>
      </c>
      <c r="I12" s="19" t="s">
        <v>4</v>
      </c>
      <c r="J12" s="20" t="s">
        <v>5</v>
      </c>
    </row>
    <row r="13" spans="8:8" ht="14.25" customHeight="1">
      <c r="B13" s="15">
        <v>500.0</v>
      </c>
      <c r="C13" s="16">
        <v>2700.0</v>
      </c>
      <c r="D13" s="16">
        <v>280.0</v>
      </c>
      <c r="E13" s="17">
        <v>700.0</v>
      </c>
      <c r="G13" s="18">
        <v>600.0</v>
      </c>
      <c r="H13" s="19">
        <v>2700.0</v>
      </c>
      <c r="I13" s="19">
        <v>600.0</v>
      </c>
      <c r="J13" s="20">
        <v>1300.0</v>
      </c>
    </row>
    <row r="14" spans="8:8" ht="14.25" customHeight="1">
      <c r="B14" s="28" t="s">
        <v>21</v>
      </c>
      <c r="C14" s="29"/>
      <c r="D14" s="29"/>
      <c r="E14" s="30"/>
      <c r="G14" s="28" t="s">
        <v>21</v>
      </c>
      <c r="H14" s="29"/>
      <c r="I14" s="29"/>
      <c r="J14" s="30"/>
    </row>
    <row r="15" spans="8:8" ht="15.0">
      <c r="B15"/>
      <c r="C15"/>
      <c r="D15"/>
      <c r="E15"/>
    </row>
    <row r="16" spans="8:8" ht="14.25" customHeight="1">
      <c r="B16" s="31" t="s">
        <v>13</v>
      </c>
      <c r="C16" s="32"/>
      <c r="D16" s="32"/>
      <c r="E16" s="33"/>
    </row>
    <row r="17" spans="8:8" ht="14.25" customHeight="1">
      <c r="B17" s="34" t="s">
        <v>19</v>
      </c>
      <c r="C17" s="35"/>
      <c r="D17" s="35"/>
      <c r="E17" s="36"/>
    </row>
    <row r="18" spans="8:8" ht="14.25" customHeight="1">
      <c r="B18" s="11" t="s">
        <v>17</v>
      </c>
      <c r="C18" s="12"/>
      <c r="D18" s="13" t="s">
        <v>18</v>
      </c>
      <c r="E18" s="14"/>
    </row>
    <row r="19" spans="8:8" ht="14.25" customHeight="1">
      <c r="B19" s="15" t="s">
        <v>4</v>
      </c>
      <c r="C19" s="16" t="s">
        <v>5</v>
      </c>
      <c r="D19" s="16" t="s">
        <v>4</v>
      </c>
      <c r="E19" s="17" t="s">
        <v>5</v>
      </c>
    </row>
    <row r="20" spans="8:8" ht="14.25" customHeight="1">
      <c r="B20" s="15">
        <v>300.0</v>
      </c>
      <c r="C20" s="16">
        <v>2700.0</v>
      </c>
      <c r="D20" s="16">
        <v>300.0</v>
      </c>
      <c r="E20" s="17">
        <v>900.0</v>
      </c>
    </row>
    <row r="21" spans="8:8" ht="14.25" customHeight="1">
      <c r="B21" s="28" t="s">
        <v>21</v>
      </c>
      <c r="C21" s="29"/>
      <c r="D21" s="29"/>
      <c r="E21" s="30"/>
    </row>
    <row r="22" spans="8:8">
      <c r="B22" s="37"/>
      <c r="C22" s="38"/>
      <c r="D22" s="38"/>
      <c r="E22" s="39"/>
    </row>
    <row r="23" spans="8:8" ht="14.25" customHeight="1">
      <c r="B23" s="40" t="s">
        <v>20</v>
      </c>
      <c r="C23" s="41"/>
      <c r="D23" s="41"/>
      <c r="E23" s="42"/>
    </row>
    <row r="24" spans="8:8" ht="14.25" customHeight="1">
      <c r="B24" s="11" t="s">
        <v>17</v>
      </c>
      <c r="C24" s="12"/>
      <c r="D24" s="13" t="s">
        <v>18</v>
      </c>
      <c r="E24" s="14"/>
    </row>
    <row r="25" spans="8:8" ht="14.25" customHeight="1">
      <c r="B25" s="15" t="s">
        <v>4</v>
      </c>
      <c r="C25" s="16" t="s">
        <v>5</v>
      </c>
      <c r="D25" s="16" t="s">
        <v>4</v>
      </c>
      <c r="E25" s="17" t="s">
        <v>5</v>
      </c>
    </row>
    <row r="26" spans="8:8" ht="14.25" customHeight="1">
      <c r="B26" s="15">
        <v>300.0</v>
      </c>
      <c r="C26" s="16">
        <v>3000.0</v>
      </c>
      <c r="D26" s="16">
        <v>300.0</v>
      </c>
      <c r="E26" s="17">
        <v>1100.0</v>
      </c>
    </row>
    <row r="27" spans="8:8" ht="14.25" customHeight="1">
      <c r="B27" s="28" t="s">
        <v>22</v>
      </c>
      <c r="C27" s="29"/>
      <c r="D27" s="29"/>
      <c r="E27" s="30"/>
    </row>
    <row r="28" spans="8:8">
      <c r="B28"/>
      <c r="C28"/>
      <c r="D28"/>
      <c r="E28"/>
    </row>
  </sheetData>
  <mergeCells count="27">
    <mergeCell ref="G10:J10"/>
    <mergeCell ref="B24:C24"/>
    <mergeCell ref="G14:J14"/>
    <mergeCell ref="G11:H11"/>
    <mergeCell ref="B22:E22"/>
    <mergeCell ref="B23:E23"/>
    <mergeCell ref="D24:E24"/>
    <mergeCell ref="B21:E21"/>
    <mergeCell ref="G4:J4"/>
    <mergeCell ref="B11:C11"/>
    <mergeCell ref="B8:E8"/>
    <mergeCell ref="B5:C5"/>
    <mergeCell ref="D5:E5"/>
    <mergeCell ref="D11:E11"/>
    <mergeCell ref="B14:E14"/>
    <mergeCell ref="B10:E10"/>
    <mergeCell ref="I5:J5"/>
    <mergeCell ref="B2:E2"/>
    <mergeCell ref="B4:E4"/>
    <mergeCell ref="B16:E16"/>
    <mergeCell ref="G5:H5"/>
    <mergeCell ref="G8:J8"/>
    <mergeCell ref="B17:E17"/>
    <mergeCell ref="B18:C18"/>
    <mergeCell ref="D18:E18"/>
    <mergeCell ref="B27:E27"/>
    <mergeCell ref="I11:J11"/>
  </mergeCells>
  <pageMargins left="0.7086614173228347" right="0.7086614173228347" top="0.7480314960629921" bottom="0.7480314960629921" header="0.31496062992125984" footer="0.31496062992125984"/>
  <pageSetup paperSize="9" fitToWidth="0" fitToHeight="0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B1:N87"/>
  <sheetViews>
    <sheetView workbookViewId="0">
      <selection activeCell="K4" sqref="K4"/>
    </sheetView>
  </sheetViews>
  <sheetFormatPr defaultRowHeight="14.4" defaultColWidth="9"/>
  <cols>
    <col min="1" max="1" customWidth="1" width="13.886719" style="1"/>
    <col min="2" max="2" customWidth="1" width="22.332031" style="1"/>
    <col min="3" max="3" customWidth="1" width="10.6640625" style="1"/>
    <col min="4" max="4" customWidth="1" width="9.0" style="1"/>
    <col min="5" max="5" customWidth="1" width="12.332031" style="1"/>
    <col min="6" max="6" customWidth="1" width="12.441406" style="1"/>
    <col min="7" max="7" customWidth="1" width="13.109375" style="1"/>
    <col min="8" max="8" customWidth="1" width="11.0" style="1"/>
    <col min="9" max="9" customWidth="1" width="11.441406" style="1"/>
    <col min="10" max="16384" customWidth="1" width="9.109375" style="1"/>
  </cols>
  <sheetData>
    <row r="1" spans="8:8" ht="15.0"/>
    <row r="2" spans="8:8" ht="24.0">
      <c r="B2" s="43" t="s">
        <v>54</v>
      </c>
      <c r="C2" s="44"/>
      <c r="D2" s="44"/>
      <c r="E2" s="44"/>
      <c r="F2" s="44"/>
      <c r="G2" s="44"/>
      <c r="H2" s="45"/>
    </row>
    <row r="4" spans="8:8" ht="15.0" customHeight="1">
      <c r="B4" s="46" t="s">
        <v>52</v>
      </c>
      <c r="C4" s="47">
        <v>700.0</v>
      </c>
    </row>
    <row r="5" spans="8:8" ht="15.0" customHeight="1">
      <c r="B5" s="46" t="s">
        <v>25</v>
      </c>
      <c r="C5" s="47">
        <v>2500.0</v>
      </c>
    </row>
    <row r="6" spans="8:8" ht="15.0" customHeight="1">
      <c r="B6" s="48" t="s">
        <v>53</v>
      </c>
      <c r="C6" s="49">
        <v>0.0</v>
      </c>
    </row>
    <row r="7" spans="8:8" ht="15.0" customHeight="1">
      <c r="B7" s="50"/>
    </row>
    <row r="8" spans="8:8" ht="15.0" customHeight="1">
      <c r="B8" s="51" t="s">
        <v>26</v>
      </c>
      <c r="C8" s="51"/>
      <c r="D8" s="51"/>
      <c r="E8" s="51"/>
      <c r="F8" s="51"/>
      <c r="G8" s="51"/>
      <c r="H8" s="51"/>
    </row>
    <row r="9" spans="8:8" ht="15.0" customHeight="1">
      <c r="B9" s="52" t="s">
        <v>27</v>
      </c>
      <c r="C9" s="52"/>
      <c r="D9" s="52"/>
      <c r="E9" s="52"/>
      <c r="F9" s="52"/>
      <c r="G9" s="52"/>
      <c r="H9" s="52"/>
      <c r="M9" s="53"/>
    </row>
    <row r="10" spans="8:8" ht="23.4" customHeight="1">
      <c r="B10" s="54" t="s">
        <v>28</v>
      </c>
      <c r="C10" s="54" t="s">
        <v>29</v>
      </c>
      <c r="D10" s="54" t="s">
        <v>30</v>
      </c>
      <c r="E10" s="55" t="s">
        <v>51</v>
      </c>
      <c r="F10" s="54" t="s">
        <v>47</v>
      </c>
      <c r="G10" s="54" t="s">
        <v>41</v>
      </c>
      <c r="H10" s="56" t="s">
        <v>48</v>
      </c>
    </row>
    <row r="11" spans="8:8" ht="15.0" customHeight="1">
      <c r="B11" s="57" t="s">
        <v>37</v>
      </c>
      <c r="C11" s="58" t="s">
        <v>1</v>
      </c>
      <c r="D11" s="59">
        <v>5400.0</v>
      </c>
      <c r="E11" s="60">
        <v>0.69</v>
      </c>
      <c r="F11" s="59">
        <f>C5</f>
        <v>2500.0</v>
      </c>
      <c r="G11" s="61">
        <v>2.0</v>
      </c>
      <c r="H11" s="62">
        <f>E11*F11*G11/1000</f>
        <v>3.4499999999999997</v>
      </c>
    </row>
    <row r="12" spans="8:8" ht="15.0" customHeight="1">
      <c r="B12" s="57" t="s">
        <v>38</v>
      </c>
      <c r="C12" s="58" t="s">
        <v>2</v>
      </c>
      <c r="D12" s="59">
        <v>5000.0</v>
      </c>
      <c r="E12" s="60">
        <v>0.479</v>
      </c>
      <c r="F12" s="59">
        <f>C4-78</f>
        <v>622.0</v>
      </c>
      <c r="G12" s="61">
        <v>1.0</v>
      </c>
      <c r="H12" s="62">
        <f>E12*F12*G12/1000</f>
        <v>0.297938</v>
      </c>
    </row>
    <row r="13" spans="8:8" ht="15.0" customHeight="1">
      <c r="B13" s="57" t="s">
        <v>39</v>
      </c>
      <c r="C13" s="58" t="s">
        <v>3</v>
      </c>
      <c r="D13" s="59">
        <v>5000.0</v>
      </c>
      <c r="E13" s="60">
        <v>0.37</v>
      </c>
      <c r="F13" s="59">
        <f>C4-78</f>
        <v>622.0</v>
      </c>
      <c r="G13" s="61">
        <v>1.0</v>
      </c>
      <c r="H13" s="62">
        <f>E13*F13*G13/1000</f>
        <v>0.23013999999999998</v>
      </c>
    </row>
    <row r="14" spans="8:8" ht="15.0" customHeight="1">
      <c r="B14" s="57" t="s">
        <v>40</v>
      </c>
      <c r="C14" s="58" t="s">
        <v>0</v>
      </c>
      <c r="D14" s="59">
        <v>5000.0</v>
      </c>
      <c r="E14" s="60">
        <v>0.585</v>
      </c>
      <c r="F14" s="59">
        <f>C4-78</f>
        <v>622.0</v>
      </c>
      <c r="G14" s="61">
        <f>C6</f>
        <v>0.0</v>
      </c>
      <c r="H14" s="62">
        <f>E14*F14*G14/1000</f>
        <v>0.0</v>
      </c>
    </row>
    <row r="15" spans="8:8" ht="15.0" customHeight="1">
      <c r="H15" s="63">
        <f>SUM(H11:H14)</f>
        <v>3.9780779999999996</v>
      </c>
    </row>
    <row r="16" spans="8:8" ht="15.0" customHeight="1"/>
    <row r="17" spans="8:8" ht="15.0" customHeight="1">
      <c r="B17" s="52" t="s">
        <v>33</v>
      </c>
      <c r="C17" s="52"/>
      <c r="D17" s="52"/>
      <c r="E17" s="52"/>
      <c r="F17" s="52"/>
      <c r="G17" s="52"/>
      <c r="H17" s="64" t="s">
        <v>35</v>
      </c>
    </row>
    <row r="18" spans="8:8" ht="15.0" customHeight="1">
      <c r="B18" s="54" t="s">
        <v>42</v>
      </c>
      <c r="C18" s="54" t="s">
        <v>18</v>
      </c>
      <c r="D18" s="54" t="s">
        <v>17</v>
      </c>
      <c r="E18" s="54" t="s">
        <v>44</v>
      </c>
      <c r="F18" s="54" t="s">
        <v>49</v>
      </c>
      <c r="G18" s="56" t="s">
        <v>43</v>
      </c>
      <c r="H18" s="65" t="s">
        <v>36</v>
      </c>
    </row>
    <row r="19" spans="8:8" ht="15.0" customHeight="1">
      <c r="B19" s="66">
        <v>4.0</v>
      </c>
      <c r="C19" s="59">
        <f>C4-63</f>
        <v>637.0</v>
      </c>
      <c r="D19" s="59">
        <f>C5-47-11*G14</f>
        <v>2453.0</v>
      </c>
      <c r="E19" s="67">
        <f>C19*D19/1000000</f>
        <v>1.562561</v>
      </c>
      <c r="F19" s="68">
        <f t="shared" si="0" ref="F19:F21">1*B19*2.5</f>
        <v>10.0</v>
      </c>
      <c r="G19" s="69">
        <f t="shared" si="1" ref="G19:G21">E19*0.99*F19</f>
        <v>15.4693539</v>
      </c>
      <c r="H19" s="70">
        <f>G19+H15</f>
        <v>19.447431899999998</v>
      </c>
    </row>
    <row r="20" spans="8:8" ht="15.0" customHeight="1">
      <c r="B20" s="66">
        <v>8.0</v>
      </c>
      <c r="C20" s="59">
        <f>C4-62</f>
        <v>638.0</v>
      </c>
      <c r="D20" s="59">
        <f>C5-46-10*G14</f>
        <v>2454.0</v>
      </c>
      <c r="E20" s="67">
        <f>C20*D20/1000000</f>
        <v>1.565652</v>
      </c>
      <c r="F20" s="68">
        <f t="shared" si="0"/>
        <v>20.0</v>
      </c>
      <c r="G20" s="69">
        <f t="shared" si="1"/>
        <v>30.9999096</v>
      </c>
      <c r="H20" s="70">
        <f>G20+H15</f>
        <v>34.9779876</v>
      </c>
    </row>
    <row r="21" spans="8:8" ht="15.0" customHeight="1">
      <c r="B21" s="71">
        <v>10.0</v>
      </c>
      <c r="C21" s="59">
        <f>C4-60</f>
        <v>640.0</v>
      </c>
      <c r="D21" s="59">
        <f>C5-44-8*G14</f>
        <v>2456.0</v>
      </c>
      <c r="E21" s="67">
        <f>C21*D21/1000000</f>
        <v>1.57184</v>
      </c>
      <c r="F21" s="72">
        <f t="shared" si="0"/>
        <v>25.0</v>
      </c>
      <c r="G21" s="69">
        <f t="shared" si="1"/>
        <v>38.90304</v>
      </c>
      <c r="H21" s="70">
        <f>G21+H15</f>
        <v>42.881118</v>
      </c>
    </row>
    <row r="22" spans="8:8" ht="15.0" customHeight="1"/>
    <row r="23" spans="8:8" ht="15.0" customHeight="1"/>
    <row r="24" spans="8:8" ht="15.6">
      <c r="B24" s="73" t="s">
        <v>52</v>
      </c>
      <c r="C24" s="47">
        <v>700.0</v>
      </c>
    </row>
    <row r="25" spans="8:8" ht="15.0" customHeight="1">
      <c r="B25" s="73" t="s">
        <v>25</v>
      </c>
      <c r="C25" s="47">
        <v>2500.0</v>
      </c>
    </row>
    <row r="26" spans="8:8" ht="15.0" customHeight="1">
      <c r="B26" s="74" t="s">
        <v>53</v>
      </c>
      <c r="C26" s="49">
        <v>0.0</v>
      </c>
    </row>
    <row r="27" spans="8:8" ht="15.0" customHeight="1">
      <c r="B27" s="50"/>
    </row>
    <row r="28" spans="8:8" ht="15.6">
      <c r="B28" s="75" t="s">
        <v>32</v>
      </c>
      <c r="C28" s="76"/>
      <c r="D28" s="76"/>
      <c r="E28" s="76"/>
      <c r="F28" s="76"/>
      <c r="G28" s="76"/>
      <c r="H28" s="77"/>
    </row>
    <row r="29" spans="8:8" ht="15.6">
      <c r="B29" s="78" t="s">
        <v>27</v>
      </c>
      <c r="C29" s="79"/>
      <c r="D29" s="79"/>
      <c r="E29" s="79"/>
      <c r="F29" s="79"/>
      <c r="G29" s="79"/>
      <c r="H29" s="80"/>
    </row>
    <row r="30" spans="8:8" ht="15.0" customHeight="1">
      <c r="B30" s="56" t="s">
        <v>28</v>
      </c>
      <c r="C30" s="56" t="s">
        <v>29</v>
      </c>
      <c r="D30" s="56" t="s">
        <v>30</v>
      </c>
      <c r="E30" s="55" t="s">
        <v>31</v>
      </c>
      <c r="F30" s="56" t="s">
        <v>47</v>
      </c>
      <c r="G30" s="56" t="s">
        <v>41</v>
      </c>
      <c r="H30" s="56" t="s">
        <v>48</v>
      </c>
    </row>
    <row r="31" spans="8:8" ht="15.0" customHeight="1">
      <c r="B31" s="57" t="s">
        <v>37</v>
      </c>
      <c r="C31" s="58" t="s">
        <v>1</v>
      </c>
      <c r="D31" s="59">
        <v>5400.0</v>
      </c>
      <c r="E31" s="60">
        <v>0.69</v>
      </c>
      <c r="F31" s="59">
        <f>C25</f>
        <v>2500.0</v>
      </c>
      <c r="G31" s="61">
        <v>2.0</v>
      </c>
      <c r="H31" s="62">
        <f>E31*F31*G31/1000</f>
        <v>3.4499999999999997</v>
      </c>
    </row>
    <row r="32" spans="8:8" ht="15.0" customHeight="1">
      <c r="B32" s="57" t="s">
        <v>38</v>
      </c>
      <c r="C32" s="58" t="s">
        <v>2</v>
      </c>
      <c r="D32" s="59">
        <v>5000.0</v>
      </c>
      <c r="E32" s="60">
        <v>0.479</v>
      </c>
      <c r="F32" s="59">
        <f>C24-78</f>
        <v>622.0</v>
      </c>
      <c r="G32" s="61">
        <v>1.0</v>
      </c>
      <c r="H32" s="62">
        <f>E32*F32*G32/1000</f>
        <v>0.297938</v>
      </c>
    </row>
    <row r="33" spans="8:8" ht="15.0" customHeight="1">
      <c r="B33" s="57" t="s">
        <v>39</v>
      </c>
      <c r="C33" s="58" t="s">
        <v>3</v>
      </c>
      <c r="D33" s="59">
        <v>5000.0</v>
      </c>
      <c r="E33" s="60">
        <v>0.37</v>
      </c>
      <c r="F33" s="59">
        <f>C24-78</f>
        <v>622.0</v>
      </c>
      <c r="G33" s="61">
        <v>1.0</v>
      </c>
      <c r="H33" s="62">
        <f>E33*F33*G33/1000</f>
        <v>0.23013999999999998</v>
      </c>
    </row>
    <row r="34" spans="8:8" ht="15.0" customHeight="1">
      <c r="B34" s="57" t="s">
        <v>40</v>
      </c>
      <c r="C34" s="58" t="s">
        <v>0</v>
      </c>
      <c r="D34" s="59">
        <v>5000.0</v>
      </c>
      <c r="E34" s="60">
        <v>0.585</v>
      </c>
      <c r="F34" s="59">
        <f>C24-78</f>
        <v>622.0</v>
      </c>
      <c r="G34" s="61">
        <f>C26</f>
        <v>0.0</v>
      </c>
      <c r="H34" s="62">
        <f>E34*F34*G34/1000</f>
        <v>0.0</v>
      </c>
    </row>
    <row r="35" spans="8:8" ht="15.6">
      <c r="H35" s="63">
        <f>SUM(H31:H34)</f>
        <v>3.9780779999999996</v>
      </c>
    </row>
    <row r="36" spans="8:8" ht="15.0" customHeight="1"/>
    <row r="37" spans="8:8" ht="15.6">
      <c r="B37" s="52" t="s">
        <v>34</v>
      </c>
      <c r="C37" s="52"/>
      <c r="D37" s="52"/>
      <c r="E37" s="52"/>
      <c r="F37" s="52"/>
      <c r="G37" s="52"/>
      <c r="H37" s="52"/>
      <c r="I37" s="52"/>
    </row>
    <row r="38" spans="8:8" ht="15.0" customHeight="1">
      <c r="B38" s="81" t="s">
        <v>46</v>
      </c>
      <c r="C38" s="81"/>
      <c r="D38" s="81"/>
      <c r="E38" s="81" t="s">
        <v>45</v>
      </c>
      <c r="F38" s="81"/>
      <c r="G38" s="81"/>
      <c r="H38" s="81"/>
      <c r="I38" s="64" t="s">
        <v>35</v>
      </c>
    </row>
    <row r="39" spans="8:8" ht="15.0" customHeight="1">
      <c r="B39" s="56" t="s">
        <v>42</v>
      </c>
      <c r="C39" s="54" t="s">
        <v>43</v>
      </c>
      <c r="D39" s="54" t="s">
        <v>44</v>
      </c>
      <c r="E39" s="54" t="s">
        <v>18</v>
      </c>
      <c r="F39" s="54" t="s">
        <v>17</v>
      </c>
      <c r="G39" s="54" t="s">
        <v>44</v>
      </c>
      <c r="H39" s="54" t="s">
        <v>50</v>
      </c>
      <c r="I39" s="65" t="s">
        <v>36</v>
      </c>
    </row>
    <row r="40" spans="8:8" ht="15.6">
      <c r="B40" s="82">
        <v>8.0</v>
      </c>
      <c r="C40" s="83">
        <v>38.0</v>
      </c>
      <c r="D40" s="84">
        <f>2.8*2.07</f>
        <v>5.795999999999999</v>
      </c>
      <c r="E40" s="59">
        <f>C24-62</f>
        <v>638.0</v>
      </c>
      <c r="F40" s="59">
        <f>C25-46-10*G34</f>
        <v>2454.0</v>
      </c>
      <c r="G40" s="84">
        <f>E40*F40/1000000</f>
        <v>1.565652</v>
      </c>
      <c r="H40" s="85">
        <f>C40/D40*G40</f>
        <v>10.264799171842652</v>
      </c>
      <c r="I40" s="70">
        <f>H40+H35</f>
        <v>14.2428771718427</v>
      </c>
    </row>
    <row r="41" spans="8:8" ht="15.6">
      <c r="B41" s="66">
        <v>10.0</v>
      </c>
      <c r="C41" s="83">
        <v>47.0</v>
      </c>
      <c r="D41" s="84">
        <f>2.8*2.07</f>
        <v>5.795999999999999</v>
      </c>
      <c r="E41" s="59">
        <f>C24-60</f>
        <v>640.0</v>
      </c>
      <c r="F41" s="59">
        <f>C25-44-8*G34</f>
        <v>2456.0</v>
      </c>
      <c r="G41" s="84">
        <f>E41*F41/1000000</f>
        <v>1.57184</v>
      </c>
      <c r="H41" s="85">
        <f>C41/D41*G41</f>
        <v>12.746114561766735</v>
      </c>
      <c r="I41" s="70">
        <f>H41+H35</f>
        <v>16.7241925617667</v>
      </c>
    </row>
    <row r="42" spans="8:8" ht="15.0" customHeight="1"/>
    <row r="43" spans="8:8" ht="15.0" customHeight="1"/>
    <row r="44" spans="8:8" ht="15.75" customHeight="1"/>
    <row r="45" spans="8:8" ht="15.0" customHeight="1"/>
    <row r="51" spans="8:8" ht="42.0" customHeight="1"/>
    <row r="62" spans="8:8" ht="15.0" customHeight="1"/>
    <row r="68" spans="8:8" ht="15.0" customHeight="1"/>
    <row r="87" spans="8:8" ht="45.0" customHeight="1"/>
  </sheetData>
  <mergeCells count="9">
    <mergeCell ref="B29:H29"/>
    <mergeCell ref="B37:I37"/>
    <mergeCell ref="B38:D38"/>
    <mergeCell ref="E38:H38"/>
    <mergeCell ref="B28:H28"/>
    <mergeCell ref="B2:H2"/>
    <mergeCell ref="B8:H8"/>
    <mergeCell ref="B9:H9"/>
    <mergeCell ref="B17:G17"/>
  </mergeCells>
  <pageMargins left="0.7086614173228347" right="0.7086614173228347" top="0.7480314960629921" bottom="0.7480314960629921" header="0.31496062992125984" footer="0.31496062992125984"/>
  <pageSetup paperSize="9" fitToWidth="0" fitToHeight="0" orientation="landscape"/>
</worksheet>
</file>

<file path=xl/worksheets/sheet3.xml><?xml version="1.0" encoding="utf-8"?>
<worksheet xmlns:r="http://schemas.openxmlformats.org/officeDocument/2006/relationships" xmlns="http://schemas.openxmlformats.org/spreadsheetml/2006/main">
  <dimension ref="B1:J41"/>
  <sheetViews>
    <sheetView workbookViewId="0">
      <selection activeCell="L6" sqref="L6"/>
    </sheetView>
  </sheetViews>
  <sheetFormatPr defaultRowHeight="14.4"/>
  <cols>
    <col min="1" max="1" customWidth="1" width="14.332031" style="0"/>
    <col min="2" max="2" customWidth="1" width="22.554688" style="0"/>
    <col min="3" max="3" customWidth="1" width="14.886719" style="0"/>
    <col min="4" max="6" customWidth="1" width="10.332031" style="0"/>
    <col min="7" max="7" customWidth="1" width="11.886719" style="0"/>
    <col min="8" max="8" customWidth="1" width="12.886719" style="0"/>
    <col min="9" max="9" customWidth="1" width="13.0" style="0"/>
  </cols>
  <sheetData>
    <row r="1" spans="8:8" ht="15.0"/>
    <row r="2" spans="8:8" ht="24.0">
      <c r="B2" s="43" t="s">
        <v>55</v>
      </c>
      <c r="C2" s="44"/>
      <c r="D2" s="44"/>
      <c r="E2" s="44"/>
      <c r="F2" s="44"/>
      <c r="G2" s="44"/>
      <c r="H2" s="45"/>
    </row>
    <row r="4" spans="8:8" ht="15.6">
      <c r="B4" s="73" t="s">
        <v>52</v>
      </c>
      <c r="C4" s="47">
        <v>700.0</v>
      </c>
      <c r="D4" s="1"/>
      <c r="E4" s="1"/>
      <c r="F4" s="1"/>
      <c r="G4" s="1"/>
      <c r="H4" s="1"/>
    </row>
    <row r="5" spans="8:8" ht="15.6">
      <c r="B5" s="73" t="s">
        <v>25</v>
      </c>
      <c r="C5" s="47">
        <v>2500.0</v>
      </c>
      <c r="D5" s="1"/>
      <c r="E5" s="1"/>
      <c r="F5" s="1"/>
      <c r="G5" s="1"/>
      <c r="H5" s="1"/>
    </row>
    <row r="6" spans="8:8" ht="15.6">
      <c r="B6" s="74" t="s">
        <v>53</v>
      </c>
      <c r="C6" s="49">
        <v>0.0</v>
      </c>
      <c r="D6" s="1"/>
      <c r="E6" s="1"/>
      <c r="F6" s="1"/>
      <c r="G6" s="1"/>
      <c r="H6" s="1"/>
    </row>
    <row r="7" spans="8:8">
      <c r="B7" s="50"/>
      <c r="C7" s="1"/>
      <c r="D7" s="1"/>
      <c r="E7" s="1"/>
      <c r="F7" s="1"/>
      <c r="G7" s="1"/>
      <c r="H7" s="1"/>
    </row>
    <row r="8" spans="8:8" ht="15.0" customHeight="1">
      <c r="B8" s="51" t="s">
        <v>26</v>
      </c>
      <c r="C8" s="51"/>
      <c r="D8" s="51"/>
      <c r="E8" s="51"/>
      <c r="F8" s="51"/>
      <c r="G8" s="51"/>
      <c r="H8" s="51"/>
    </row>
    <row r="9" spans="8:8" ht="15.0" customHeight="1">
      <c r="B9" s="52" t="s">
        <v>27</v>
      </c>
      <c r="C9" s="52"/>
      <c r="D9" s="52"/>
      <c r="E9" s="52"/>
      <c r="F9" s="52"/>
      <c r="G9" s="52"/>
      <c r="H9" s="52"/>
    </row>
    <row r="10" spans="8:8" ht="28.8" customHeight="1">
      <c r="B10" s="56" t="s">
        <v>28</v>
      </c>
      <c r="C10" s="56" t="s">
        <v>29</v>
      </c>
      <c r="D10" s="56" t="s">
        <v>30</v>
      </c>
      <c r="E10" s="55" t="s">
        <v>51</v>
      </c>
      <c r="F10" s="56" t="s">
        <v>47</v>
      </c>
      <c r="G10" s="56" t="s">
        <v>41</v>
      </c>
      <c r="H10" s="56" t="s">
        <v>48</v>
      </c>
    </row>
    <row r="11" spans="8:8" ht="15.0" customHeight="1">
      <c r="B11" s="57" t="s">
        <v>37</v>
      </c>
      <c r="C11" s="58" t="s">
        <v>6</v>
      </c>
      <c r="D11" s="59">
        <v>5400.0</v>
      </c>
      <c r="E11" s="60">
        <v>0.51</v>
      </c>
      <c r="F11" s="59">
        <f>C5</f>
        <v>2500.0</v>
      </c>
      <c r="G11" s="61">
        <v>2.0</v>
      </c>
      <c r="H11" s="62">
        <f>E11*F11*G11/1000</f>
        <v>2.55</v>
      </c>
    </row>
    <row r="12" spans="8:8" ht="15.0" customHeight="1">
      <c r="B12" s="57" t="s">
        <v>38</v>
      </c>
      <c r="C12" s="58" t="s">
        <v>7</v>
      </c>
      <c r="D12" s="59">
        <v>5400.0</v>
      </c>
      <c r="E12" s="60">
        <v>0.24</v>
      </c>
      <c r="F12" s="86">
        <f>C4-52</f>
        <v>648.0</v>
      </c>
      <c r="G12" s="61">
        <v>1.0</v>
      </c>
      <c r="H12" s="62">
        <f>E12*F12*G12/1000</f>
        <v>0.15552</v>
      </c>
    </row>
    <row r="13" spans="8:8" ht="15.0" customHeight="1">
      <c r="B13" s="57" t="s">
        <v>39</v>
      </c>
      <c r="C13" s="58" t="s">
        <v>8</v>
      </c>
      <c r="D13" s="59">
        <v>5400.0</v>
      </c>
      <c r="E13" s="60">
        <v>0.491</v>
      </c>
      <c r="F13" s="86">
        <f>C4-52</f>
        <v>648.0</v>
      </c>
      <c r="G13" s="61">
        <v>1.0</v>
      </c>
      <c r="H13" s="62">
        <f>E13*F13*G13/1000</f>
        <v>0.318168</v>
      </c>
    </row>
    <row r="14" spans="8:8" ht="15.0" customHeight="1">
      <c r="B14" s="57" t="s">
        <v>40</v>
      </c>
      <c r="C14" s="58" t="s">
        <v>9</v>
      </c>
      <c r="D14" s="59">
        <v>5400.0</v>
      </c>
      <c r="E14" s="60">
        <v>0.339</v>
      </c>
      <c r="F14" s="86">
        <f>C4-52</f>
        <v>648.0</v>
      </c>
      <c r="G14" s="61">
        <f>C6</f>
        <v>0.0</v>
      </c>
      <c r="H14" s="62">
        <f>E14*F14*G14/1000</f>
        <v>0.0</v>
      </c>
    </row>
    <row r="15" spans="8:8" ht="15.0" customHeight="1">
      <c r="B15" s="1"/>
      <c r="C15" s="1"/>
      <c r="D15" s="1"/>
      <c r="E15" s="1"/>
      <c r="F15" s="1"/>
      <c r="G15" s="1"/>
      <c r="H15" s="63">
        <f>SUM(H11:H14)</f>
        <v>3.023688</v>
      </c>
    </row>
    <row r="16" spans="8:8" ht="15.0" customHeight="1">
      <c r="B16" s="1"/>
      <c r="C16" s="1"/>
      <c r="D16" s="1"/>
      <c r="E16" s="1"/>
      <c r="F16" s="1"/>
      <c r="G16" s="1"/>
      <c r="H16" s="1"/>
    </row>
    <row r="17" spans="8:8" ht="15.0" customHeight="1">
      <c r="B17" s="52" t="s">
        <v>33</v>
      </c>
      <c r="C17" s="52"/>
      <c r="D17" s="52"/>
      <c r="E17" s="52"/>
      <c r="F17" s="52"/>
      <c r="G17" s="52"/>
      <c r="H17" s="64" t="s">
        <v>35</v>
      </c>
    </row>
    <row r="18" spans="8:8" ht="15.0" customHeight="1">
      <c r="B18" s="56" t="s">
        <v>42</v>
      </c>
      <c r="C18" s="56" t="s">
        <v>18</v>
      </c>
      <c r="D18" s="56" t="s">
        <v>17</v>
      </c>
      <c r="E18" s="56" t="s">
        <v>44</v>
      </c>
      <c r="F18" s="56" t="s">
        <v>49</v>
      </c>
      <c r="G18" s="56" t="s">
        <v>43</v>
      </c>
      <c r="H18" s="65" t="s">
        <v>36</v>
      </c>
    </row>
    <row r="19" spans="8:8" ht="15.0" customHeight="1">
      <c r="B19" s="66">
        <v>4.0</v>
      </c>
      <c r="C19" s="59">
        <f>C4-39</f>
        <v>661.0</v>
      </c>
      <c r="D19" s="59">
        <f>C5-60-6*G14</f>
        <v>2440.0</v>
      </c>
      <c r="E19" s="84">
        <f>C19*D19/1000000</f>
        <v>1.61284</v>
      </c>
      <c r="F19" s="68">
        <f t="shared" si="0" ref="F19:F21">1*B19*2.5</f>
        <v>10.0</v>
      </c>
      <c r="G19" s="69">
        <f t="shared" si="1" ref="G19:G21">E19*0.99*F19</f>
        <v>15.967116</v>
      </c>
      <c r="H19" s="70">
        <f>G19+H15</f>
        <v>18.990804</v>
      </c>
    </row>
    <row r="20" spans="8:8" ht="15.0" customHeight="1">
      <c r="B20" s="66">
        <v>8.0</v>
      </c>
      <c r="C20" s="59">
        <f>C4-38</f>
        <v>662.0</v>
      </c>
      <c r="D20" s="59">
        <f>C5-59-7*G14</f>
        <v>2441.0</v>
      </c>
      <c r="E20" s="84">
        <f>C20*D20/1000000</f>
        <v>1.615942</v>
      </c>
      <c r="F20" s="68">
        <f t="shared" si="0"/>
        <v>20.0</v>
      </c>
      <c r="G20" s="69">
        <f t="shared" si="1"/>
        <v>31.995651600000002</v>
      </c>
      <c r="H20" s="70">
        <f>G20+H15</f>
        <v>35.019339599999995</v>
      </c>
    </row>
    <row r="21" spans="8:8" ht="15.0" customHeight="1">
      <c r="B21" s="71">
        <v>10.0</v>
      </c>
      <c r="C21" s="59">
        <f>C4-36</f>
        <v>664.0</v>
      </c>
      <c r="D21" s="59">
        <f>C5-57-9*G14</f>
        <v>2443.0</v>
      </c>
      <c r="E21" s="84">
        <f>C21*D21/1000000</f>
        <v>1.622152</v>
      </c>
      <c r="F21" s="72">
        <f t="shared" si="0"/>
        <v>25.0</v>
      </c>
      <c r="G21" s="69">
        <f t="shared" si="1"/>
        <v>40.148262</v>
      </c>
      <c r="H21" s="70">
        <f>G21+H15</f>
        <v>43.17195</v>
      </c>
    </row>
    <row r="24" spans="8:8" ht="15.6">
      <c r="B24" s="73" t="s">
        <v>52</v>
      </c>
      <c r="C24" s="47">
        <v>700.0</v>
      </c>
      <c r="D24" s="1"/>
      <c r="E24" s="1"/>
      <c r="F24" s="1"/>
      <c r="G24" s="1"/>
      <c r="H24" s="1"/>
      <c r="I24" s="1"/>
    </row>
    <row r="25" spans="8:8" ht="15.6">
      <c r="B25" s="73" t="s">
        <v>25</v>
      </c>
      <c r="C25" s="47">
        <v>2500.0</v>
      </c>
      <c r="D25" s="1"/>
      <c r="E25" s="1"/>
      <c r="F25" s="1"/>
      <c r="G25" s="1"/>
      <c r="H25" s="1"/>
      <c r="I25" s="1"/>
    </row>
    <row r="26" spans="8:8" ht="15.6">
      <c r="B26" s="74" t="s">
        <v>53</v>
      </c>
      <c r="C26" s="49">
        <v>0.0</v>
      </c>
      <c r="D26" s="1"/>
      <c r="E26" s="1"/>
      <c r="F26" s="1"/>
      <c r="G26" s="1"/>
      <c r="H26" s="1"/>
      <c r="I26" s="1"/>
    </row>
    <row r="27" spans="8:8">
      <c r="B27" s="50"/>
      <c r="C27" s="1"/>
      <c r="D27" s="1"/>
      <c r="E27" s="1"/>
      <c r="F27" s="1"/>
      <c r="G27" s="1"/>
      <c r="H27" s="1"/>
      <c r="I27" s="1"/>
    </row>
    <row r="28" spans="8:8" ht="15.6">
      <c r="B28" s="75" t="s">
        <v>32</v>
      </c>
      <c r="C28" s="76"/>
      <c r="D28" s="76"/>
      <c r="E28" s="76"/>
      <c r="F28" s="76"/>
      <c r="G28" s="76"/>
      <c r="H28" s="77"/>
      <c r="I28" s="1"/>
    </row>
    <row r="29" spans="8:8" ht="15.6">
      <c r="B29" s="78" t="s">
        <v>27</v>
      </c>
      <c r="C29" s="79"/>
      <c r="D29" s="79"/>
      <c r="E29" s="79"/>
      <c r="F29" s="79"/>
      <c r="G29" s="79"/>
      <c r="H29" s="80"/>
      <c r="I29" s="1"/>
    </row>
    <row r="30" spans="8:8" ht="27.6">
      <c r="B30" s="56" t="s">
        <v>28</v>
      </c>
      <c r="C30" s="56" t="s">
        <v>29</v>
      </c>
      <c r="D30" s="56" t="s">
        <v>30</v>
      </c>
      <c r="E30" s="55" t="s">
        <v>51</v>
      </c>
      <c r="F30" s="56" t="s">
        <v>47</v>
      </c>
      <c r="G30" s="56" t="s">
        <v>41</v>
      </c>
      <c r="H30" s="56" t="s">
        <v>48</v>
      </c>
      <c r="I30" s="1"/>
    </row>
    <row r="31" spans="8:8">
      <c r="B31" s="57" t="s">
        <v>37</v>
      </c>
      <c r="C31" s="58" t="s">
        <v>6</v>
      </c>
      <c r="D31" s="59">
        <v>5400.0</v>
      </c>
      <c r="E31" s="60">
        <v>0.51</v>
      </c>
      <c r="F31" s="59">
        <f>C25</f>
        <v>2500.0</v>
      </c>
      <c r="G31" s="61">
        <v>2.0</v>
      </c>
      <c r="H31" s="62">
        <f>E31*F31*G31/1000</f>
        <v>2.55</v>
      </c>
      <c r="I31" s="1"/>
    </row>
    <row r="32" spans="8:8">
      <c r="B32" s="57" t="s">
        <v>38</v>
      </c>
      <c r="C32" s="58" t="s">
        <v>7</v>
      </c>
      <c r="D32" s="59">
        <v>5400.0</v>
      </c>
      <c r="E32" s="60">
        <v>0.24</v>
      </c>
      <c r="F32" s="59">
        <f>C24-52</f>
        <v>648.0</v>
      </c>
      <c r="G32" s="61">
        <v>1.0</v>
      </c>
      <c r="H32" s="62">
        <f>E32*F32*G32/1000</f>
        <v>0.15552</v>
      </c>
      <c r="I32" s="1"/>
    </row>
    <row r="33" spans="8:8">
      <c r="B33" s="57" t="s">
        <v>39</v>
      </c>
      <c r="C33" s="58" t="s">
        <v>8</v>
      </c>
      <c r="D33" s="59">
        <v>5400.0</v>
      </c>
      <c r="E33" s="60">
        <v>0.491</v>
      </c>
      <c r="F33" s="59">
        <f>C24-52</f>
        <v>648.0</v>
      </c>
      <c r="G33" s="61">
        <v>1.0</v>
      </c>
      <c r="H33" s="62">
        <f>E33*F33*G33/1000</f>
        <v>0.318168</v>
      </c>
      <c r="I33" s="1"/>
    </row>
    <row r="34" spans="8:8">
      <c r="B34" s="57" t="s">
        <v>40</v>
      </c>
      <c r="C34" s="58" t="s">
        <v>9</v>
      </c>
      <c r="D34" s="59">
        <v>5400.0</v>
      </c>
      <c r="E34" s="60">
        <v>0.339</v>
      </c>
      <c r="F34" s="59">
        <f>C24-52</f>
        <v>648.0</v>
      </c>
      <c r="G34" s="61">
        <f>C26</f>
        <v>0.0</v>
      </c>
      <c r="H34" s="62">
        <f>E34*F34*G34/1000</f>
        <v>0.0</v>
      </c>
      <c r="I34" s="1"/>
    </row>
    <row r="35" spans="8:8" ht="15.6">
      <c r="B35" s="1"/>
      <c r="C35" s="1"/>
      <c r="D35" s="1"/>
      <c r="E35" s="1"/>
      <c r="F35" s="1"/>
      <c r="G35" s="1"/>
      <c r="H35" s="63">
        <f>SUM(H31:H34)</f>
        <v>3.023688</v>
      </c>
      <c r="I35" s="1"/>
    </row>
    <row r="36" spans="8:8">
      <c r="B36" s="1"/>
      <c r="C36" s="1"/>
      <c r="D36" s="1"/>
      <c r="E36" s="1"/>
      <c r="F36" s="1"/>
      <c r="G36" s="1"/>
      <c r="H36" s="1"/>
      <c r="I36" s="1"/>
    </row>
    <row r="37" spans="8:8" ht="15.6">
      <c r="B37" s="52" t="s">
        <v>34</v>
      </c>
      <c r="C37" s="52"/>
      <c r="D37" s="52"/>
      <c r="E37" s="52"/>
      <c r="F37" s="52"/>
      <c r="G37" s="52"/>
      <c r="H37" s="52"/>
      <c r="I37" s="52"/>
    </row>
    <row r="38" spans="8:8">
      <c r="B38" s="81" t="s">
        <v>46</v>
      </c>
      <c r="C38" s="81"/>
      <c r="D38" s="81"/>
      <c r="E38" s="81" t="s">
        <v>45</v>
      </c>
      <c r="F38" s="81"/>
      <c r="G38" s="81"/>
      <c r="H38" s="81"/>
      <c r="I38" s="64" t="s">
        <v>35</v>
      </c>
    </row>
    <row r="39" spans="8:8">
      <c r="B39" s="56" t="s">
        <v>42</v>
      </c>
      <c r="C39" s="56" t="s">
        <v>43</v>
      </c>
      <c r="D39" s="56" t="s">
        <v>44</v>
      </c>
      <c r="E39" s="56" t="s">
        <v>18</v>
      </c>
      <c r="F39" s="56" t="s">
        <v>17</v>
      </c>
      <c r="G39" s="56" t="s">
        <v>44</v>
      </c>
      <c r="H39" s="56" t="s">
        <v>50</v>
      </c>
      <c r="I39" s="65" t="s">
        <v>36</v>
      </c>
    </row>
    <row r="40" spans="8:8" ht="15.6">
      <c r="B40" s="82">
        <v>8.0</v>
      </c>
      <c r="C40" s="85">
        <v>38.0</v>
      </c>
      <c r="D40" s="87">
        <f>2.8*2.07</f>
        <v>5.795999999999999</v>
      </c>
      <c r="E40" s="88">
        <f>C24-38</f>
        <v>662.0</v>
      </c>
      <c r="F40" s="88">
        <f>C25-59-7*G34</f>
        <v>2441.0</v>
      </c>
      <c r="G40" s="84">
        <f>E40*F40/1000000</f>
        <v>1.615942</v>
      </c>
      <c r="H40" s="85">
        <f>C40/D40*G40</f>
        <v>10.594512767425812</v>
      </c>
      <c r="I40" s="70">
        <f>H40+H35</f>
        <v>13.6182007674258</v>
      </c>
    </row>
    <row r="41" spans="8:8" ht="15.6">
      <c r="B41" s="71">
        <v>10.0</v>
      </c>
      <c r="C41" s="85">
        <v>47.0</v>
      </c>
      <c r="D41" s="87">
        <f>2.8*2.07</f>
        <v>5.795999999999999</v>
      </c>
      <c r="E41" s="88">
        <f>C24-36</f>
        <v>664.0</v>
      </c>
      <c r="F41" s="88">
        <f>C25-57-9*G34</f>
        <v>2443.0</v>
      </c>
      <c r="G41" s="84">
        <f>E41*F41/1000000</f>
        <v>1.622152</v>
      </c>
      <c r="H41" s="85">
        <f>C41/D41*G41</f>
        <v>13.154096618357489</v>
      </c>
      <c r="I41" s="70">
        <f>H41+H35</f>
        <v>16.1777846183575</v>
      </c>
    </row>
  </sheetData>
  <mergeCells count="9">
    <mergeCell ref="B2:H2"/>
    <mergeCell ref="B28:H28"/>
    <mergeCell ref="B29:H29"/>
    <mergeCell ref="B37:I37"/>
    <mergeCell ref="B38:D38"/>
    <mergeCell ref="E38:H38"/>
    <mergeCell ref="B8:H8"/>
    <mergeCell ref="B9:H9"/>
    <mergeCell ref="B17:G17"/>
  </mergeCells>
  <pageMargins left="0.7" right="0.7" top="0.75" bottom="0.75" header="0.3" footer="0.3"/>
</worksheet>
</file>

<file path=xl/worksheets/sheet4.xml><?xml version="1.0" encoding="utf-8"?>
<worksheet xmlns:r="http://schemas.openxmlformats.org/officeDocument/2006/relationships" xmlns="http://schemas.openxmlformats.org/spreadsheetml/2006/main">
  <dimension ref="B1:J41"/>
  <sheetViews>
    <sheetView workbookViewId="0">
      <selection activeCell="K5" sqref="K5"/>
    </sheetView>
  </sheetViews>
  <sheetFormatPr defaultRowHeight="14.4"/>
  <cols>
    <col min="1" max="1" customWidth="1" width="14.332031" style="0"/>
    <col min="2" max="2" customWidth="1" width="22.554688" style="0"/>
    <col min="3" max="3" customWidth="1" width="14.886719" style="0"/>
    <col min="4" max="5" customWidth="1" width="10.332031" style="0"/>
    <col min="6" max="6" customWidth="1" width="12.0" style="0"/>
    <col min="7" max="7" customWidth="1" width="11.886719" style="0"/>
    <col min="8" max="8" customWidth="1" width="12.886719" style="0"/>
    <col min="9" max="9" customWidth="1" width="13.0" style="0"/>
  </cols>
  <sheetData>
    <row r="1" spans="8:8" ht="15.0"/>
    <row r="2" spans="8:8" ht="24.0">
      <c r="B2" s="43" t="s">
        <v>56</v>
      </c>
      <c r="C2" s="44"/>
      <c r="D2" s="44"/>
      <c r="E2" s="44"/>
      <c r="F2" s="44"/>
      <c r="G2" s="44"/>
      <c r="H2" s="45"/>
    </row>
    <row r="4" spans="8:8" ht="15.6">
      <c r="B4" s="73" t="s">
        <v>52</v>
      </c>
      <c r="C4" s="47">
        <v>700.0</v>
      </c>
      <c r="D4" s="1"/>
      <c r="E4" s="1"/>
      <c r="F4" s="1"/>
      <c r="G4" s="1"/>
      <c r="H4" s="1"/>
    </row>
    <row r="5" spans="8:8" ht="15.6">
      <c r="B5" s="73" t="s">
        <v>25</v>
      </c>
      <c r="C5" s="47">
        <v>2500.0</v>
      </c>
      <c r="D5" s="1"/>
      <c r="E5" s="1"/>
      <c r="F5" s="1"/>
      <c r="G5" s="1"/>
      <c r="H5" s="1"/>
    </row>
    <row r="6" spans="8:8" ht="15.6">
      <c r="B6" s="74" t="s">
        <v>53</v>
      </c>
      <c r="C6" s="49">
        <v>0.0</v>
      </c>
      <c r="D6" s="1"/>
      <c r="E6" s="1"/>
      <c r="F6" s="1"/>
      <c r="G6" s="1"/>
      <c r="H6" s="1"/>
    </row>
    <row r="7" spans="8:8">
      <c r="B7" s="50"/>
      <c r="C7" s="1"/>
      <c r="D7" s="1"/>
      <c r="E7" s="1"/>
      <c r="F7" s="1"/>
      <c r="G7" s="1"/>
      <c r="H7" s="1"/>
    </row>
    <row r="8" spans="8:8" ht="15.0" customHeight="1">
      <c r="B8" s="51" t="s">
        <v>26</v>
      </c>
      <c r="C8" s="51"/>
      <c r="D8" s="51"/>
      <c r="E8" s="51"/>
      <c r="F8" s="51"/>
      <c r="G8" s="51"/>
      <c r="H8" s="51"/>
    </row>
    <row r="9" spans="8:8" ht="15.0" customHeight="1">
      <c r="B9" s="52" t="s">
        <v>27</v>
      </c>
      <c r="C9" s="52"/>
      <c r="D9" s="52"/>
      <c r="E9" s="52"/>
      <c r="F9" s="52"/>
      <c r="G9" s="52"/>
      <c r="H9" s="52"/>
    </row>
    <row r="10" spans="8:8" ht="27.0" customHeight="1">
      <c r="B10" s="56" t="s">
        <v>28</v>
      </c>
      <c r="C10" s="56" t="s">
        <v>29</v>
      </c>
      <c r="D10" s="56" t="s">
        <v>30</v>
      </c>
      <c r="E10" s="55" t="s">
        <v>51</v>
      </c>
      <c r="F10" s="56" t="s">
        <v>47</v>
      </c>
      <c r="G10" s="56" t="s">
        <v>41</v>
      </c>
      <c r="H10" s="56" t="s">
        <v>48</v>
      </c>
    </row>
    <row r="11" spans="8:8" ht="15.0" customHeight="1">
      <c r="B11" s="57" t="s">
        <v>37</v>
      </c>
      <c r="C11" s="58" t="s">
        <v>10</v>
      </c>
      <c r="D11" s="59">
        <v>5400.0</v>
      </c>
      <c r="E11" s="60">
        <v>0.498</v>
      </c>
      <c r="F11" s="59">
        <f>C5</f>
        <v>2500.0</v>
      </c>
      <c r="G11" s="61">
        <v>2.0</v>
      </c>
      <c r="H11" s="62">
        <f>E11*F11*G11/1000</f>
        <v>2.49</v>
      </c>
    </row>
    <row r="12" spans="8:8" ht="15.0" customHeight="1">
      <c r="B12" s="57" t="s">
        <v>38</v>
      </c>
      <c r="C12" s="58" t="s">
        <v>7</v>
      </c>
      <c r="D12" s="59">
        <v>5400.0</v>
      </c>
      <c r="E12" s="60">
        <v>0.24</v>
      </c>
      <c r="F12" s="59">
        <f>C4-70</f>
        <v>630.0</v>
      </c>
      <c r="G12" s="61">
        <v>1.0</v>
      </c>
      <c r="H12" s="62">
        <f>E12*F12*G12/1000</f>
        <v>0.1512</v>
      </c>
    </row>
    <row r="13" spans="8:8" ht="15.0" customHeight="1">
      <c r="B13" s="57" t="s">
        <v>39</v>
      </c>
      <c r="C13" s="58" t="s">
        <v>8</v>
      </c>
      <c r="D13" s="59">
        <v>5400.0</v>
      </c>
      <c r="E13" s="60">
        <v>0.491</v>
      </c>
      <c r="F13" s="59">
        <f>C4-70</f>
        <v>630.0</v>
      </c>
      <c r="G13" s="61">
        <v>1.0</v>
      </c>
      <c r="H13" s="62">
        <f>E13*F13*G13/1000</f>
        <v>0.30933</v>
      </c>
    </row>
    <row r="14" spans="8:8" ht="15.0" customHeight="1">
      <c r="B14" s="57" t="s">
        <v>40</v>
      </c>
      <c r="C14" s="58" t="s">
        <v>9</v>
      </c>
      <c r="D14" s="59">
        <v>5400.0</v>
      </c>
      <c r="E14" s="60">
        <v>0.339</v>
      </c>
      <c r="F14" s="59">
        <f>C4-70</f>
        <v>630.0</v>
      </c>
      <c r="G14" s="61">
        <f>C6</f>
        <v>0.0</v>
      </c>
      <c r="H14" s="62">
        <f>E14*F14*G14/1000</f>
        <v>0.0</v>
      </c>
    </row>
    <row r="15" spans="8:8" ht="15.0" customHeight="1">
      <c r="B15" s="1"/>
      <c r="C15" s="1"/>
      <c r="D15" s="1"/>
      <c r="E15" s="1"/>
      <c r="F15" s="1"/>
      <c r="G15" s="1"/>
      <c r="H15" s="63">
        <f>SUM(H11:H14)</f>
        <v>2.9505300000000005</v>
      </c>
    </row>
    <row r="16" spans="8:8" ht="15.0" customHeight="1">
      <c r="B16" s="1"/>
      <c r="C16" s="1"/>
      <c r="D16" s="1"/>
      <c r="E16" s="1"/>
      <c r="F16" s="1"/>
      <c r="G16" s="1"/>
      <c r="H16" s="1"/>
    </row>
    <row r="17" spans="8:8" ht="15.0" customHeight="1">
      <c r="B17" s="52" t="s">
        <v>33</v>
      </c>
      <c r="C17" s="52"/>
      <c r="D17" s="52"/>
      <c r="E17" s="52"/>
      <c r="F17" s="52"/>
      <c r="G17" s="52"/>
      <c r="H17" s="64" t="s">
        <v>35</v>
      </c>
    </row>
    <row r="18" spans="8:8" ht="15.0" customHeight="1">
      <c r="B18" s="56" t="s">
        <v>42</v>
      </c>
      <c r="C18" s="56" t="s">
        <v>18</v>
      </c>
      <c r="D18" s="56" t="s">
        <v>17</v>
      </c>
      <c r="E18" s="56" t="s">
        <v>44</v>
      </c>
      <c r="F18" s="56" t="s">
        <v>49</v>
      </c>
      <c r="G18" s="56" t="s">
        <v>43</v>
      </c>
      <c r="H18" s="65" t="s">
        <v>36</v>
      </c>
    </row>
    <row r="19" spans="8:8" ht="15.0" customHeight="1">
      <c r="B19" s="66">
        <v>4.0</v>
      </c>
      <c r="C19" s="59">
        <f>C4-57</f>
        <v>643.0</v>
      </c>
      <c r="D19" s="59">
        <f>C5-60-6*G14</f>
        <v>2440.0</v>
      </c>
      <c r="E19" s="84">
        <f>C19*D19/1000000</f>
        <v>1.56892</v>
      </c>
      <c r="F19" s="68">
        <f t="shared" si="0" ref="F19:F21">1*B19*2.5</f>
        <v>10.0</v>
      </c>
      <c r="G19" s="69">
        <f t="shared" si="1" ref="G19:G21">E19*0.99*F19</f>
        <v>15.532308</v>
      </c>
      <c r="H19" s="70">
        <f>G19+H15</f>
        <v>18.482838</v>
      </c>
    </row>
    <row r="20" spans="8:8" ht="15.0" customHeight="1">
      <c r="B20" s="66">
        <v>8.0</v>
      </c>
      <c r="C20" s="59">
        <f>C4-56</f>
        <v>644.0</v>
      </c>
      <c r="D20" s="59">
        <f>C5-59-7*G14</f>
        <v>2441.0</v>
      </c>
      <c r="E20" s="84">
        <f>C20*D20/1000000</f>
        <v>1.572004</v>
      </c>
      <c r="F20" s="68">
        <f t="shared" si="0"/>
        <v>20.0</v>
      </c>
      <c r="G20" s="69">
        <f t="shared" si="1"/>
        <v>31.1256792</v>
      </c>
      <c r="H20" s="70">
        <f>G20+H15</f>
        <v>34.0762092</v>
      </c>
    </row>
    <row r="21" spans="8:8" ht="15.0" customHeight="1">
      <c r="B21" s="71">
        <v>10.0</v>
      </c>
      <c r="C21" s="59">
        <f>C4-54</f>
        <v>646.0</v>
      </c>
      <c r="D21" s="59">
        <f>C5-57-9*G14</f>
        <v>2443.0</v>
      </c>
      <c r="E21" s="84">
        <f>C21*D21/1000000</f>
        <v>1.578178</v>
      </c>
      <c r="F21" s="72">
        <f t="shared" si="0"/>
        <v>25.0</v>
      </c>
      <c r="G21" s="69">
        <f t="shared" si="1"/>
        <v>39.0599055</v>
      </c>
      <c r="H21" s="70">
        <f>G21+H15</f>
        <v>42.0104355</v>
      </c>
    </row>
    <row r="24" spans="8:8" ht="15.6">
      <c r="B24" s="73" t="s">
        <v>52</v>
      </c>
      <c r="C24" s="47">
        <v>700.0</v>
      </c>
      <c r="D24" s="1"/>
      <c r="E24" s="1"/>
      <c r="F24" s="1"/>
      <c r="G24" s="1"/>
      <c r="H24" s="1"/>
      <c r="I24" s="1"/>
    </row>
    <row r="25" spans="8:8" ht="15.6">
      <c r="B25" s="73" t="s">
        <v>25</v>
      </c>
      <c r="C25" s="47">
        <v>2500.0</v>
      </c>
      <c r="D25" s="1"/>
      <c r="E25" s="1"/>
      <c r="F25" s="1"/>
      <c r="G25" s="1"/>
      <c r="H25" s="1"/>
      <c r="I25" s="1"/>
    </row>
    <row r="26" spans="8:8" ht="15.6">
      <c r="B26" s="74" t="s">
        <v>53</v>
      </c>
      <c r="C26" s="49">
        <v>0.0</v>
      </c>
      <c r="D26" s="1"/>
      <c r="E26" s="1"/>
      <c r="F26" s="1"/>
      <c r="G26" s="1"/>
      <c r="H26" s="1"/>
      <c r="I26" s="1"/>
    </row>
    <row r="27" spans="8:8">
      <c r="B27" s="50"/>
      <c r="C27" s="1"/>
      <c r="D27" s="1"/>
      <c r="E27" s="1"/>
      <c r="F27" s="1"/>
      <c r="G27" s="1"/>
      <c r="H27" s="1"/>
      <c r="I27" s="1"/>
    </row>
    <row r="28" spans="8:8" ht="15.6">
      <c r="B28" s="75" t="s">
        <v>32</v>
      </c>
      <c r="C28" s="76"/>
      <c r="D28" s="76"/>
      <c r="E28" s="76"/>
      <c r="F28" s="76"/>
      <c r="G28" s="76"/>
      <c r="H28" s="77"/>
      <c r="I28" s="1"/>
    </row>
    <row r="29" spans="8:8" ht="15.6">
      <c r="B29" s="78" t="s">
        <v>27</v>
      </c>
      <c r="C29" s="79"/>
      <c r="D29" s="79"/>
      <c r="E29" s="79"/>
      <c r="F29" s="79"/>
      <c r="G29" s="79"/>
      <c r="H29" s="80"/>
      <c r="I29" s="1"/>
    </row>
    <row r="30" spans="8:8" ht="27.6">
      <c r="B30" s="56" t="s">
        <v>28</v>
      </c>
      <c r="C30" s="56" t="s">
        <v>29</v>
      </c>
      <c r="D30" s="56" t="s">
        <v>30</v>
      </c>
      <c r="E30" s="55" t="s">
        <v>51</v>
      </c>
      <c r="F30" s="56" t="s">
        <v>47</v>
      </c>
      <c r="G30" s="56" t="s">
        <v>41</v>
      </c>
      <c r="H30" s="56" t="s">
        <v>48</v>
      </c>
      <c r="I30" s="1"/>
    </row>
    <row r="31" spans="8:8">
      <c r="B31" s="57" t="s">
        <v>37</v>
      </c>
      <c r="C31" s="58" t="s">
        <v>10</v>
      </c>
      <c r="D31" s="59">
        <v>5400.0</v>
      </c>
      <c r="E31" s="60">
        <v>0.498</v>
      </c>
      <c r="F31" s="59">
        <f>C25</f>
        <v>2500.0</v>
      </c>
      <c r="G31" s="89">
        <v>2.0</v>
      </c>
      <c r="H31" s="62">
        <f>E31*F31*G31/1000</f>
        <v>2.49</v>
      </c>
      <c r="I31" s="1"/>
    </row>
    <row r="32" spans="8:8">
      <c r="B32" s="57" t="s">
        <v>38</v>
      </c>
      <c r="C32" s="58" t="s">
        <v>7</v>
      </c>
      <c r="D32" s="59">
        <v>5400.0</v>
      </c>
      <c r="E32" s="60">
        <v>0.24</v>
      </c>
      <c r="F32" s="59">
        <f>C24-70</f>
        <v>630.0</v>
      </c>
      <c r="G32" s="89">
        <v>1.0</v>
      </c>
      <c r="H32" s="62">
        <f>E32*F32*G32/1000</f>
        <v>0.1512</v>
      </c>
      <c r="I32" s="1"/>
    </row>
    <row r="33" spans="8:8">
      <c r="B33" s="57" t="s">
        <v>39</v>
      </c>
      <c r="C33" s="58" t="s">
        <v>8</v>
      </c>
      <c r="D33" s="59">
        <v>5400.0</v>
      </c>
      <c r="E33" s="60">
        <v>0.491</v>
      </c>
      <c r="F33" s="59">
        <f>C24-70</f>
        <v>630.0</v>
      </c>
      <c r="G33" s="89">
        <v>1.0</v>
      </c>
      <c r="H33" s="62">
        <f>E33*F33*G33/1000</f>
        <v>0.30933</v>
      </c>
      <c r="I33" s="1"/>
    </row>
    <row r="34" spans="8:8">
      <c r="B34" s="57" t="s">
        <v>40</v>
      </c>
      <c r="C34" s="58" t="s">
        <v>9</v>
      </c>
      <c r="D34" s="59">
        <v>5400.0</v>
      </c>
      <c r="E34" s="60">
        <v>0.339</v>
      </c>
      <c r="F34" s="59">
        <f>C24-70</f>
        <v>630.0</v>
      </c>
      <c r="G34" s="89">
        <f>C26</f>
        <v>0.0</v>
      </c>
      <c r="H34" s="62">
        <f>E34*F34*G34/1000</f>
        <v>0.0</v>
      </c>
      <c r="I34" s="1"/>
    </row>
    <row r="35" spans="8:8" ht="15.6">
      <c r="B35" s="1"/>
      <c r="C35" s="1"/>
      <c r="D35" s="1"/>
      <c r="E35" s="1"/>
      <c r="F35" s="1"/>
      <c r="G35" s="1"/>
      <c r="H35" s="63">
        <f>SUM(H31:H34)</f>
        <v>2.9505300000000005</v>
      </c>
      <c r="I35" s="1"/>
    </row>
    <row r="36" spans="8:8">
      <c r="B36" s="1"/>
      <c r="C36" s="1"/>
      <c r="D36" s="1"/>
      <c r="E36" s="1"/>
      <c r="F36" s="1"/>
      <c r="G36" s="1"/>
      <c r="H36" s="1"/>
      <c r="I36" s="1"/>
    </row>
    <row r="37" spans="8:8" ht="15.6">
      <c r="B37" s="52" t="s">
        <v>34</v>
      </c>
      <c r="C37" s="52"/>
      <c r="D37" s="52"/>
      <c r="E37" s="52"/>
      <c r="F37" s="52"/>
      <c r="G37" s="52"/>
      <c r="H37" s="52"/>
      <c r="I37" s="52"/>
    </row>
    <row r="38" spans="8:8">
      <c r="B38" s="81" t="s">
        <v>46</v>
      </c>
      <c r="C38" s="81"/>
      <c r="D38" s="81"/>
      <c r="E38" s="81" t="s">
        <v>45</v>
      </c>
      <c r="F38" s="81"/>
      <c r="G38" s="81"/>
      <c r="H38" s="81"/>
      <c r="I38" s="64" t="s">
        <v>35</v>
      </c>
    </row>
    <row r="39" spans="8:8">
      <c r="B39" s="56" t="s">
        <v>42</v>
      </c>
      <c r="C39" s="56" t="s">
        <v>43</v>
      </c>
      <c r="D39" s="56" t="s">
        <v>44</v>
      </c>
      <c r="E39" s="56" t="s">
        <v>18</v>
      </c>
      <c r="F39" s="56" t="s">
        <v>17</v>
      </c>
      <c r="G39" s="56" t="s">
        <v>44</v>
      </c>
      <c r="H39" s="56" t="s">
        <v>50</v>
      </c>
      <c r="I39" s="65" t="s">
        <v>36</v>
      </c>
    </row>
    <row r="40" spans="8:8" ht="15.6">
      <c r="B40" s="82">
        <v>8.0</v>
      </c>
      <c r="C40" s="85">
        <v>38.0</v>
      </c>
      <c r="D40" s="84">
        <f>2.8*2.07</f>
        <v>5.795999999999999</v>
      </c>
      <c r="E40" s="59">
        <f>C24-56</f>
        <v>644.0</v>
      </c>
      <c r="F40" s="59">
        <f>C25-59-7*G34</f>
        <v>2441.0</v>
      </c>
      <c r="G40" s="84">
        <f>E40*F40/1000000</f>
        <v>1.572004</v>
      </c>
      <c r="H40" s="85">
        <f>C40/D40*G40</f>
        <v>10.306444444444447</v>
      </c>
      <c r="I40" s="70">
        <f>H40+H35</f>
        <v>13.2569744444444</v>
      </c>
    </row>
    <row r="41" spans="8:8" ht="15.6">
      <c r="B41" s="71">
        <v>10.0</v>
      </c>
      <c r="C41" s="85">
        <v>47.0</v>
      </c>
      <c r="D41" s="84">
        <f>2.8*2.07</f>
        <v>5.795999999999999</v>
      </c>
      <c r="E41" s="59">
        <f>C24-54</f>
        <v>646.0</v>
      </c>
      <c r="F41" s="59">
        <f>C25-57-9*G34</f>
        <v>2443.0</v>
      </c>
      <c r="G41" s="84">
        <f>E41*F41/1000000</f>
        <v>1.578178</v>
      </c>
      <c r="H41" s="85">
        <f>C41/D41*G41</f>
        <v>12.79750966183575</v>
      </c>
      <c r="I41" s="70">
        <f>H41+H35</f>
        <v>15.7480396618358</v>
      </c>
    </row>
  </sheetData>
  <mergeCells count="9">
    <mergeCell ref="B37:I37"/>
    <mergeCell ref="B38:D38"/>
    <mergeCell ref="E38:H38"/>
    <mergeCell ref="B28:H28"/>
    <mergeCell ref="B29:H29"/>
    <mergeCell ref="B2:H2"/>
    <mergeCell ref="B8:H8"/>
    <mergeCell ref="B9:H9"/>
    <mergeCell ref="B17:G17"/>
  </mergeCells>
  <pageMargins left="0.7" right="0.7" top="0.75" bottom="0.75" header="0.3" footer="0.3"/>
</worksheet>
</file>

<file path=xl/worksheets/sheet5.xml><?xml version="1.0" encoding="utf-8"?>
<worksheet xmlns:r="http://schemas.openxmlformats.org/officeDocument/2006/relationships" xmlns="http://schemas.openxmlformats.org/spreadsheetml/2006/main">
  <dimension ref="B1:J41"/>
  <sheetViews>
    <sheetView tabSelected="1" workbookViewId="0" topLeftCell="B1" zoomScale="92">
      <selection activeCell="K4" sqref="K4"/>
    </sheetView>
  </sheetViews>
  <sheetFormatPr defaultRowHeight="14.4"/>
  <cols>
    <col min="1" max="1" customWidth="1" width="14.332031" style="0"/>
    <col min="2" max="2" customWidth="1" width="22.554688" style="0"/>
    <col min="3" max="3" customWidth="1" width="14.886719" style="0"/>
    <col min="4" max="5" customWidth="1" width="10.332031" style="0"/>
    <col min="6" max="6" customWidth="1" width="11.777344" style="0"/>
    <col min="7" max="7" customWidth="1" width="11.886719" style="0"/>
    <col min="8" max="8" customWidth="1" width="12.886719" style="0"/>
    <col min="9" max="9" customWidth="1" width="13.0" style="0"/>
  </cols>
  <sheetData>
    <row r="1" spans="8:8" ht="15.0"/>
    <row r="2" spans="8:8" ht="44.25" customHeight="1">
      <c r="B2" s="90" t="s">
        <v>57</v>
      </c>
      <c r="C2" s="44"/>
      <c r="D2" s="44"/>
      <c r="E2" s="44"/>
      <c r="F2" s="44"/>
      <c r="G2" s="44"/>
      <c r="H2" s="45"/>
    </row>
    <row r="4" spans="8:8" ht="15.6">
      <c r="B4" s="73" t="s">
        <v>52</v>
      </c>
      <c r="C4" s="47">
        <v>700.0</v>
      </c>
      <c r="D4" s="1"/>
      <c r="E4" s="1"/>
      <c r="F4" s="1"/>
      <c r="G4" s="1"/>
      <c r="H4" s="1"/>
    </row>
    <row r="5" spans="8:8" ht="15.6">
      <c r="B5" s="73" t="s">
        <v>25</v>
      </c>
      <c r="C5" s="47">
        <v>2500.0</v>
      </c>
      <c r="D5" s="1"/>
      <c r="E5" s="1"/>
      <c r="F5" s="1"/>
      <c r="G5" s="1"/>
      <c r="H5" s="1"/>
    </row>
    <row r="6" spans="8:8" ht="15.6">
      <c r="B6" s="74" t="s">
        <v>53</v>
      </c>
      <c r="C6" s="49">
        <v>0.0</v>
      </c>
      <c r="D6" s="1"/>
      <c r="E6" s="1"/>
      <c r="F6" s="1"/>
      <c r="G6" s="1"/>
      <c r="H6" s="1"/>
    </row>
    <row r="7" spans="8:8">
      <c r="B7" s="50"/>
      <c r="C7" s="1"/>
      <c r="D7" s="1"/>
      <c r="E7" s="1"/>
      <c r="F7" s="1"/>
      <c r="G7" s="1"/>
      <c r="H7" s="1"/>
    </row>
    <row r="8" spans="8:8" ht="15.0" customHeight="1">
      <c r="B8" s="51" t="s">
        <v>26</v>
      </c>
      <c r="C8" s="51"/>
      <c r="D8" s="51"/>
      <c r="E8" s="51"/>
      <c r="F8" s="51"/>
      <c r="G8" s="51"/>
      <c r="H8" s="51"/>
    </row>
    <row r="9" spans="8:8" ht="15.0" customHeight="1">
      <c r="B9" s="52" t="s">
        <v>27</v>
      </c>
      <c r="C9" s="52"/>
      <c r="D9" s="52"/>
      <c r="E9" s="52"/>
      <c r="F9" s="52"/>
      <c r="G9" s="52"/>
      <c r="H9" s="52"/>
    </row>
    <row r="10" spans="8:8" ht="28.2" customHeight="1">
      <c r="B10" s="56" t="s">
        <v>28</v>
      </c>
      <c r="C10" s="56" t="s">
        <v>29</v>
      </c>
      <c r="D10" s="56" t="s">
        <v>30</v>
      </c>
      <c r="E10" s="55" t="s">
        <v>51</v>
      </c>
      <c r="F10" s="56" t="s">
        <v>47</v>
      </c>
      <c r="G10" s="56" t="s">
        <v>41</v>
      </c>
      <c r="H10" s="56" t="s">
        <v>48</v>
      </c>
    </row>
    <row r="11" spans="8:8" ht="15.0" customHeight="1">
      <c r="B11" s="57" t="s">
        <v>37</v>
      </c>
      <c r="C11" s="58" t="s">
        <v>1</v>
      </c>
      <c r="D11" s="59">
        <v>5400.0</v>
      </c>
      <c r="E11" s="60">
        <v>0.69</v>
      </c>
      <c r="F11" s="59">
        <f>C5</f>
        <v>2500.0</v>
      </c>
      <c r="G11" s="61">
        <v>2.0</v>
      </c>
      <c r="H11" s="62">
        <f>E11*F11*G11/1000</f>
        <v>3.4499999999999997</v>
      </c>
    </row>
    <row r="12" spans="8:8" ht="15.0" customHeight="1">
      <c r="B12" s="57" t="s">
        <v>38</v>
      </c>
      <c r="C12" s="58" t="s">
        <v>7</v>
      </c>
      <c r="D12" s="59">
        <v>5400.0</v>
      </c>
      <c r="E12" s="60">
        <v>0.24</v>
      </c>
      <c r="F12" s="59">
        <f>C4-78</f>
        <v>622.0</v>
      </c>
      <c r="G12" s="61">
        <v>1.0</v>
      </c>
      <c r="H12" s="62">
        <f>E12*F12*G12/1000</f>
        <v>0.14928</v>
      </c>
    </row>
    <row r="13" spans="8:8" ht="15.0" customHeight="1">
      <c r="B13" s="57" t="s">
        <v>39</v>
      </c>
      <c r="C13" s="58" t="s">
        <v>8</v>
      </c>
      <c r="D13" s="59">
        <v>5400.0</v>
      </c>
      <c r="E13" s="60">
        <v>0.491</v>
      </c>
      <c r="F13" s="59">
        <f>C4-78</f>
        <v>622.0</v>
      </c>
      <c r="G13" s="61">
        <v>1.0</v>
      </c>
      <c r="H13" s="62">
        <f>E13*F13*G13/1000</f>
        <v>0.305402</v>
      </c>
    </row>
    <row r="14" spans="8:8" ht="15.0" customHeight="1">
      <c r="B14" s="57" t="s">
        <v>40</v>
      </c>
      <c r="C14" s="58" t="s">
        <v>0</v>
      </c>
      <c r="D14" s="59">
        <v>5000.0</v>
      </c>
      <c r="E14" s="60">
        <v>0.585</v>
      </c>
      <c r="F14" s="59">
        <f>C4-78</f>
        <v>622.0</v>
      </c>
      <c r="G14" s="61">
        <f>C6</f>
        <v>0.0</v>
      </c>
      <c r="H14" s="62">
        <f>E14*F14*G14/1000</f>
        <v>0.0</v>
      </c>
    </row>
    <row r="15" spans="8:8" ht="15.0" customHeight="1">
      <c r="B15" s="1"/>
      <c r="C15" s="1"/>
      <c r="D15" s="1"/>
      <c r="E15" s="1"/>
      <c r="F15" s="1"/>
      <c r="G15" s="1"/>
      <c r="H15" s="63">
        <f>SUM(H11:H14)</f>
        <v>3.9046819999999998</v>
      </c>
    </row>
    <row r="16" spans="8:8" ht="15.0" customHeight="1">
      <c r="B16" s="1"/>
      <c r="C16" s="1"/>
      <c r="D16" s="1"/>
      <c r="E16" s="1"/>
      <c r="F16" s="1"/>
      <c r="G16" s="1"/>
      <c r="H16" s="1"/>
    </row>
    <row r="17" spans="8:8" ht="15.0" customHeight="1">
      <c r="B17" s="52" t="s">
        <v>33</v>
      </c>
      <c r="C17" s="52"/>
      <c r="D17" s="52"/>
      <c r="E17" s="52"/>
      <c r="F17" s="52"/>
      <c r="G17" s="52"/>
      <c r="H17" s="64" t="s">
        <v>35</v>
      </c>
    </row>
    <row r="18" spans="8:8" ht="15.0" customHeight="1">
      <c r="B18" s="91" t="s">
        <v>42</v>
      </c>
      <c r="C18" s="91" t="s">
        <v>18</v>
      </c>
      <c r="D18" s="91" t="s">
        <v>17</v>
      </c>
      <c r="E18" s="91" t="s">
        <v>44</v>
      </c>
      <c r="F18" s="91" t="s">
        <v>49</v>
      </c>
      <c r="G18" s="91" t="s">
        <v>43</v>
      </c>
      <c r="H18" s="65" t="s">
        <v>36</v>
      </c>
    </row>
    <row r="19" spans="8:8" ht="15.0" customHeight="1">
      <c r="B19" s="66">
        <v>4.0</v>
      </c>
      <c r="C19" s="59">
        <f>C4-63</f>
        <v>637.0</v>
      </c>
      <c r="D19" s="59">
        <f>C5-60-11*G14</f>
        <v>2440.0</v>
      </c>
      <c r="E19" s="84">
        <f>C19*D19/1000000</f>
        <v>1.55428</v>
      </c>
      <c r="F19" s="68">
        <f t="shared" si="0" ref="F19:F21">1*B19*2.5</f>
        <v>10.0</v>
      </c>
      <c r="G19" s="69">
        <f t="shared" si="1" ref="G19:G21">E19*0.99*F19</f>
        <v>15.387372000000001</v>
      </c>
      <c r="H19" s="70">
        <f>G19+H15</f>
        <v>19.292054</v>
      </c>
    </row>
    <row r="20" spans="8:8" ht="15.0" customHeight="1">
      <c r="B20" s="66">
        <v>8.0</v>
      </c>
      <c r="C20" s="59">
        <f>C4-62</f>
        <v>638.0</v>
      </c>
      <c r="D20" s="59">
        <f>C5-59-10*G14</f>
        <v>2441.0</v>
      </c>
      <c r="E20" s="84">
        <f>C20*D20/1000000</f>
        <v>1.557358</v>
      </c>
      <c r="F20" s="68">
        <f t="shared" si="0"/>
        <v>20.0</v>
      </c>
      <c r="G20" s="69">
        <f t="shared" si="1"/>
        <v>30.8356884</v>
      </c>
      <c r="H20" s="70">
        <f>G20+H15</f>
        <v>34.740370399999996</v>
      </c>
    </row>
    <row r="21" spans="8:8" ht="15.0" customHeight="1">
      <c r="B21" s="71">
        <v>10.0</v>
      </c>
      <c r="C21" s="59">
        <f>C4-60</f>
        <v>640.0</v>
      </c>
      <c r="D21" s="59">
        <f>C5-57-8*G14</f>
        <v>2443.0</v>
      </c>
      <c r="E21" s="84">
        <f>C21*D21/1000000</f>
        <v>1.56352</v>
      </c>
      <c r="F21" s="72">
        <f t="shared" si="0"/>
        <v>25.0</v>
      </c>
      <c r="G21" s="69">
        <f t="shared" si="1"/>
        <v>38.69712</v>
      </c>
      <c r="H21" s="70">
        <f>G21+H15</f>
        <v>42.601802</v>
      </c>
    </row>
    <row r="24" spans="8:8" ht="15.6">
      <c r="B24" s="73" t="s">
        <v>52</v>
      </c>
      <c r="C24" s="47">
        <v>700.0</v>
      </c>
      <c r="D24" s="1"/>
      <c r="E24" s="1"/>
      <c r="F24" s="1"/>
      <c r="G24" s="1"/>
      <c r="H24" s="1"/>
      <c r="I24" s="1"/>
    </row>
    <row r="25" spans="8:8" ht="15.6">
      <c r="B25" s="73" t="s">
        <v>25</v>
      </c>
      <c r="C25" s="47">
        <v>2500.0</v>
      </c>
      <c r="D25" s="1"/>
      <c r="E25" s="1"/>
      <c r="F25" s="1"/>
      <c r="G25" s="1"/>
      <c r="H25" s="1"/>
      <c r="I25" s="1"/>
    </row>
    <row r="26" spans="8:8" ht="15.6">
      <c r="B26" s="74" t="s">
        <v>53</v>
      </c>
      <c r="C26" s="49">
        <v>0.0</v>
      </c>
      <c r="D26" s="1"/>
      <c r="E26" s="1"/>
      <c r="F26" s="1"/>
      <c r="G26" s="1"/>
      <c r="H26" s="1"/>
      <c r="I26" s="1"/>
    </row>
    <row r="27" spans="8:8">
      <c r="B27" s="50"/>
      <c r="C27" s="1"/>
      <c r="D27" s="1"/>
      <c r="E27" s="1"/>
      <c r="F27" s="1"/>
      <c r="G27" s="1"/>
      <c r="H27" s="1"/>
      <c r="I27" s="1"/>
    </row>
    <row r="28" spans="8:8" ht="15.6">
      <c r="B28" s="75" t="s">
        <v>32</v>
      </c>
      <c r="C28" s="76"/>
      <c r="D28" s="76"/>
      <c r="E28" s="76"/>
      <c r="F28" s="76"/>
      <c r="G28" s="76"/>
      <c r="H28" s="77"/>
      <c r="I28" s="1"/>
    </row>
    <row r="29" spans="8:8" ht="15.6">
      <c r="B29" s="78" t="s">
        <v>27</v>
      </c>
      <c r="C29" s="79"/>
      <c r="D29" s="79"/>
      <c r="E29" s="79"/>
      <c r="F29" s="79"/>
      <c r="G29" s="79"/>
      <c r="H29" s="80"/>
      <c r="I29" s="1"/>
    </row>
    <row r="30" spans="8:8" ht="27.6">
      <c r="B30" s="91" t="s">
        <v>28</v>
      </c>
      <c r="C30" s="91" t="s">
        <v>29</v>
      </c>
      <c r="D30" s="91" t="s">
        <v>30</v>
      </c>
      <c r="E30" s="55" t="s">
        <v>51</v>
      </c>
      <c r="F30" s="91" t="s">
        <v>47</v>
      </c>
      <c r="G30" s="91" t="s">
        <v>41</v>
      </c>
      <c r="H30" s="91" t="s">
        <v>48</v>
      </c>
      <c r="I30" s="1"/>
    </row>
    <row r="31" spans="8:8">
      <c r="B31" s="57" t="s">
        <v>37</v>
      </c>
      <c r="C31" s="58" t="s">
        <v>1</v>
      </c>
      <c r="D31" s="59">
        <v>5400.0</v>
      </c>
      <c r="E31" s="60">
        <v>0.69</v>
      </c>
      <c r="F31" s="59">
        <f>C25</f>
        <v>2500.0</v>
      </c>
      <c r="G31" s="61">
        <v>2.0</v>
      </c>
      <c r="H31" s="62">
        <f>E31*F31*G31/1000</f>
        <v>3.4499999999999997</v>
      </c>
      <c r="I31" s="1"/>
    </row>
    <row r="32" spans="8:8">
      <c r="B32" s="57" t="s">
        <v>38</v>
      </c>
      <c r="C32" s="58" t="s">
        <v>7</v>
      </c>
      <c r="D32" s="59">
        <v>5400.0</v>
      </c>
      <c r="E32" s="60">
        <v>0.24</v>
      </c>
      <c r="F32" s="59">
        <f>C24-78</f>
        <v>622.0</v>
      </c>
      <c r="G32" s="61">
        <v>1.0</v>
      </c>
      <c r="H32" s="62">
        <f>E32*F32*G32/1000</f>
        <v>0.14928</v>
      </c>
      <c r="I32" s="1"/>
    </row>
    <row r="33" spans="8:8">
      <c r="B33" s="57" t="s">
        <v>39</v>
      </c>
      <c r="C33" s="58" t="s">
        <v>8</v>
      </c>
      <c r="D33" s="59">
        <v>5400.0</v>
      </c>
      <c r="E33" s="60">
        <v>0.491</v>
      </c>
      <c r="F33" s="59">
        <f>C24-78</f>
        <v>622.0</v>
      </c>
      <c r="G33" s="61">
        <v>1.0</v>
      </c>
      <c r="H33" s="62">
        <f>E33*F33*G33/1000</f>
        <v>0.305402</v>
      </c>
      <c r="I33" s="1"/>
    </row>
    <row r="34" spans="8:8">
      <c r="B34" s="57" t="s">
        <v>40</v>
      </c>
      <c r="C34" s="58" t="s">
        <v>0</v>
      </c>
      <c r="D34" s="59">
        <v>5000.0</v>
      </c>
      <c r="E34" s="60">
        <v>0.585</v>
      </c>
      <c r="F34" s="59">
        <f>C24-78</f>
        <v>622.0</v>
      </c>
      <c r="G34" s="61">
        <f>C26</f>
        <v>0.0</v>
      </c>
      <c r="H34" s="62">
        <f>E34*F34*G34/1000</f>
        <v>0.0</v>
      </c>
      <c r="I34" s="1"/>
    </row>
    <row r="35" spans="8:8" ht="15.6">
      <c r="B35" s="1"/>
      <c r="C35" s="1"/>
      <c r="D35" s="1"/>
      <c r="E35" s="1"/>
      <c r="F35" s="1"/>
      <c r="G35" s="1"/>
      <c r="H35" s="63">
        <f>SUM(H31:H34)</f>
        <v>3.9046819999999998</v>
      </c>
      <c r="I35" s="1"/>
    </row>
    <row r="36" spans="8:8">
      <c r="B36" s="1"/>
      <c r="C36" s="1"/>
      <c r="D36" s="1"/>
      <c r="E36" s="1"/>
      <c r="F36" s="1"/>
      <c r="G36" s="1"/>
      <c r="H36" s="1"/>
      <c r="I36" s="1"/>
    </row>
    <row r="37" spans="8:8" ht="15.6">
      <c r="B37" s="52" t="s">
        <v>34</v>
      </c>
      <c r="C37" s="52"/>
      <c r="D37" s="52"/>
      <c r="E37" s="52"/>
      <c r="F37" s="52"/>
      <c r="G37" s="52"/>
      <c r="H37" s="52"/>
      <c r="I37" s="52"/>
    </row>
    <row r="38" spans="8:8">
      <c r="B38" s="81" t="s">
        <v>46</v>
      </c>
      <c r="C38" s="81"/>
      <c r="D38" s="81"/>
      <c r="E38" s="81" t="s">
        <v>45</v>
      </c>
      <c r="F38" s="81"/>
      <c r="G38" s="81"/>
      <c r="H38" s="81"/>
      <c r="I38" s="64" t="s">
        <v>35</v>
      </c>
    </row>
    <row r="39" spans="8:8">
      <c r="B39" s="91" t="s">
        <v>42</v>
      </c>
      <c r="C39" s="91" t="s">
        <v>43</v>
      </c>
      <c r="D39" s="91" t="s">
        <v>44</v>
      </c>
      <c r="E39" s="91" t="s">
        <v>18</v>
      </c>
      <c r="F39" s="91" t="s">
        <v>17</v>
      </c>
      <c r="G39" s="91" t="s">
        <v>44</v>
      </c>
      <c r="H39" s="91" t="s">
        <v>50</v>
      </c>
      <c r="I39" s="65" t="s">
        <v>36</v>
      </c>
    </row>
    <row r="40" spans="8:8" ht="15.6">
      <c r="B40" s="82">
        <v>8.0</v>
      </c>
      <c r="C40" s="85">
        <v>38.0</v>
      </c>
      <c r="D40" s="84">
        <f>2.8*2.07</f>
        <v>5.795999999999999</v>
      </c>
      <c r="E40" s="59">
        <f>C24-62</f>
        <v>638.0</v>
      </c>
      <c r="F40" s="59">
        <f>C25-59-10*G34</f>
        <v>2441.0</v>
      </c>
      <c r="G40" s="84">
        <f>E40*F40/1000000</f>
        <v>1.557358</v>
      </c>
      <c r="H40" s="85">
        <f>C40/D40*G40</f>
        <v>10.210421670117324</v>
      </c>
      <c r="I40" s="70">
        <f>H40+H35</f>
        <v>14.1151036701173</v>
      </c>
    </row>
    <row r="41" spans="8:8" ht="15.6">
      <c r="B41" s="71">
        <v>10.0</v>
      </c>
      <c r="C41" s="85">
        <v>47.0</v>
      </c>
      <c r="D41" s="84">
        <f>2.8*2.07</f>
        <v>5.795999999999999</v>
      </c>
      <c r="E41" s="59">
        <f>C24-60</f>
        <v>640.0</v>
      </c>
      <c r="F41" s="59">
        <f>C25-57-8*G34</f>
        <v>2443.0</v>
      </c>
      <c r="G41" s="84">
        <f>E41*F41/1000000</f>
        <v>1.56352</v>
      </c>
      <c r="H41" s="85">
        <f>C41/D41*G41</f>
        <v>12.67864734299517</v>
      </c>
      <c r="I41" s="70">
        <f>H41+H35</f>
        <v>16.5833293429952</v>
      </c>
    </row>
  </sheetData>
  <mergeCells count="9">
    <mergeCell ref="B37:I37"/>
    <mergeCell ref="B38:D38"/>
    <mergeCell ref="E38:H38"/>
    <mergeCell ref="B28:H28"/>
    <mergeCell ref="B29:H29"/>
    <mergeCell ref="B2:H2"/>
    <mergeCell ref="B8:H8"/>
    <mergeCell ref="B9:H9"/>
    <mergeCell ref="B17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User</dc:creator>
  <cp:lastModifiedBy>Moritz</cp:lastModifiedBy>
  <dcterms:created xsi:type="dcterms:W3CDTF">2013-06-10T03:02:52Z</dcterms:created>
  <dcterms:modified xsi:type="dcterms:W3CDTF">2020-06-11T14:25:09Z</dcterms:modified>
</cp:coreProperties>
</file>