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autoCompressPictures="0" defaultThemeVersion="124226"/>
  <bookViews>
    <workbookView xWindow="0" yWindow="0" windowWidth="25605" windowHeight="16065" tabRatio="884" firstSheet="2" activeTab="3"/>
  </bookViews>
  <sheets>
    <sheet name="списки" sheetId="8" state="hidden" r:id="rId1"/>
    <sheet name="Справочник" sheetId="9" state="hidden" r:id="rId2"/>
    <sheet name="Новая ручка без шлегеля" sheetId="11" r:id="rId3"/>
    <sheet name="Новая ручка со шлегелем" sheetId="12" r:id="rId4"/>
    <sheet name="Средняя рамка" sheetId="5" r:id="rId5"/>
  </sheets>
  <definedNames>
    <definedName name="наполнение">списки!$B$1:$B$3</definedName>
    <definedName name="ручка">списки!$A$1:$A$2</definedName>
    <definedName name="тип">Справочник!$A$1:$A$6</definedName>
  </definedNames>
  <calcPr calcId="145621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8" i="12" l="1"/>
  <c r="E17" i="12" l="1"/>
  <c r="E19" i="12"/>
  <c r="E43" i="12"/>
  <c r="E42" i="12"/>
  <c r="E41" i="12"/>
  <c r="E16" i="12"/>
  <c r="E40" i="12"/>
  <c r="E15" i="12"/>
  <c r="E39" i="12"/>
  <c r="E38" i="12"/>
  <c r="E37" i="12"/>
  <c r="E36" i="12"/>
  <c r="E35" i="12"/>
  <c r="E34" i="12"/>
  <c r="E33" i="12"/>
  <c r="E32" i="12"/>
  <c r="E31" i="12"/>
  <c r="E30" i="12"/>
  <c r="E29" i="12"/>
  <c r="J19" i="12"/>
  <c r="J18" i="12"/>
  <c r="J17" i="12"/>
  <c r="J16" i="12"/>
  <c r="J15" i="12"/>
  <c r="E19" i="11"/>
  <c r="E43" i="11"/>
  <c r="E18" i="11"/>
  <c r="E42" i="11"/>
  <c r="E17" i="11"/>
  <c r="E41" i="11"/>
  <c r="E16" i="11"/>
  <c r="E40" i="11"/>
  <c r="E15" i="11"/>
  <c r="E39" i="11"/>
  <c r="E38" i="11"/>
  <c r="E37" i="11"/>
  <c r="E36" i="11"/>
  <c r="E35" i="11"/>
  <c r="E34" i="11"/>
  <c r="E33" i="11"/>
  <c r="E32" i="11"/>
  <c r="E31" i="11"/>
  <c r="E30" i="11"/>
  <c r="E29" i="11"/>
  <c r="J19" i="11"/>
  <c r="J18" i="11"/>
  <c r="J17" i="11"/>
  <c r="J16" i="11"/>
  <c r="J15" i="11"/>
  <c r="E10" i="12"/>
  <c r="E23" i="12"/>
  <c r="E11" i="12"/>
  <c r="F19" i="12"/>
  <c r="F16" i="12"/>
  <c r="F15" i="12"/>
  <c r="F17" i="12"/>
  <c r="F18" i="12"/>
  <c r="F10" i="12"/>
  <c r="E25" i="12"/>
  <c r="E24" i="12"/>
  <c r="F19" i="11"/>
  <c r="E11" i="11"/>
  <c r="E10" i="11"/>
  <c r="F10" i="11"/>
  <c r="F16" i="11"/>
  <c r="F17" i="11"/>
  <c r="F18" i="11"/>
  <c r="F15" i="11"/>
  <c r="E25" i="11"/>
  <c r="E24" i="11"/>
  <c r="E23" i="11"/>
</calcChain>
</file>

<file path=xl/sharedStrings.xml><?xml version="1.0" encoding="utf-8"?>
<sst xmlns="http://schemas.openxmlformats.org/spreadsheetml/2006/main" count="176" uniqueCount="75">
  <si>
    <t>Высота двери</t>
  </si>
  <si>
    <t>формула</t>
  </si>
  <si>
    <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10 мм</t>
    </r>
    <r>
      <rPr>
        <sz val="12"/>
        <color rgb="FF000000"/>
        <rFont val="Calibri"/>
        <family val="2"/>
        <charset val="204"/>
        <scheme val="minor"/>
      </rPr>
      <t>)</t>
    </r>
    <r>
      <rPr>
        <b/>
        <sz val="12"/>
        <color rgb="FF000000"/>
        <rFont val="Calibri"/>
        <family val="2"/>
        <charset val="204"/>
        <scheme val="minor"/>
      </rPr>
      <t xml:space="preserve">/ </t>
    </r>
    <r>
      <rPr>
        <sz val="12"/>
        <color rgb="FF000000"/>
        <rFont val="Calibri"/>
        <family val="2"/>
        <charset val="204"/>
        <scheme val="minor"/>
      </rP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10 мм</t>
    </r>
    <r>
      <rPr>
        <sz val="12"/>
        <color rgb="FF000000"/>
        <rFont val="Calibri"/>
        <family val="2"/>
        <charset val="204"/>
        <scheme val="minor"/>
      </rPr>
      <t>)</t>
    </r>
  </si>
  <si>
    <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8 мм</t>
    </r>
    <r>
      <rPr>
        <sz val="12"/>
        <color rgb="FF000000"/>
        <rFont val="Calibri"/>
        <family val="2"/>
        <charset val="204"/>
        <scheme val="minor"/>
      </rPr>
      <t>)</t>
    </r>
    <r>
      <rPr>
        <b/>
        <sz val="12"/>
        <color rgb="FF000000"/>
        <rFont val="Calibri"/>
        <family val="2"/>
        <charset val="204"/>
        <scheme val="minor"/>
      </rPr>
      <t xml:space="preserve">/ </t>
    </r>
    <r>
      <rPr>
        <sz val="12"/>
        <color rgb="FF000000"/>
        <rFont val="Calibri"/>
        <family val="2"/>
        <charset val="204"/>
        <scheme val="minor"/>
      </rP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8 мм</t>
    </r>
    <r>
      <rPr>
        <sz val="12"/>
        <color rgb="FF000000"/>
        <rFont val="Calibri"/>
        <family val="2"/>
        <charset val="204"/>
        <scheme val="minor"/>
      </rPr>
      <t>)</t>
    </r>
  </si>
  <si>
    <r>
      <t>Зеркало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4 мм</t>
    </r>
    <r>
      <rPr>
        <sz val="12"/>
        <color rgb="FF000000"/>
        <rFont val="Calibri"/>
        <family val="2"/>
        <charset val="204"/>
        <scheme val="minor"/>
      </rPr>
      <t>)</t>
    </r>
    <r>
      <rPr>
        <b/>
        <sz val="12"/>
        <color rgb="FF000000"/>
        <rFont val="Calibri"/>
        <family val="2"/>
        <charset val="204"/>
        <scheme val="minor"/>
      </rPr>
      <t xml:space="preserve">/ </t>
    </r>
    <r>
      <rPr>
        <sz val="12"/>
        <color rgb="FF000000"/>
        <rFont val="Calibri"/>
        <family val="2"/>
        <charset val="204"/>
        <scheme val="minor"/>
      </rPr>
      <t>Зеркало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4 мм</t>
    </r>
    <r>
      <rPr>
        <sz val="12"/>
        <color rgb="FF000000"/>
        <rFont val="Calibri"/>
        <family val="2"/>
        <charset val="204"/>
        <scheme val="minor"/>
      </rPr>
      <t>)</t>
    </r>
  </si>
  <si>
    <t>9 мм</t>
  </si>
  <si>
    <t>11 мм</t>
  </si>
  <si>
    <t>12 мм</t>
  </si>
  <si>
    <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10 мм</t>
    </r>
    <r>
      <rPr>
        <sz val="12"/>
        <color rgb="FF000000"/>
        <rFont val="Calibri"/>
        <family val="2"/>
        <charset val="204"/>
        <scheme val="minor"/>
      </rPr>
      <t>)</t>
    </r>
    <r>
      <rPr>
        <b/>
        <sz val="12"/>
        <color rgb="FF000000"/>
        <rFont val="Calibri"/>
        <family val="2"/>
        <charset val="204"/>
        <scheme val="minor"/>
      </rPr>
      <t xml:space="preserve">/ </t>
    </r>
    <r>
      <rPr>
        <sz val="12"/>
        <color rgb="FF000000"/>
        <rFont val="Calibri"/>
        <family val="2"/>
        <charset val="204"/>
        <scheme val="minor"/>
      </rP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8 мм</t>
    </r>
    <r>
      <rPr>
        <sz val="12"/>
        <color rgb="FF000000"/>
        <rFont val="Calibri"/>
        <family val="2"/>
        <charset val="204"/>
        <scheme val="minor"/>
      </rPr>
      <t>)</t>
    </r>
  </si>
  <si>
    <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10 мм</t>
    </r>
    <r>
      <rPr>
        <sz val="12"/>
        <color rgb="FF000000"/>
        <rFont val="Calibri"/>
        <family val="2"/>
        <charset val="204"/>
        <scheme val="minor"/>
      </rPr>
      <t>)</t>
    </r>
    <r>
      <rPr>
        <b/>
        <sz val="12"/>
        <color rgb="FF000000"/>
        <rFont val="Calibri"/>
        <family val="2"/>
        <charset val="204"/>
        <scheme val="minor"/>
      </rPr>
      <t xml:space="preserve">/ </t>
    </r>
    <r>
      <rPr>
        <sz val="12"/>
        <color rgb="FF000000"/>
        <rFont val="Calibri"/>
        <family val="2"/>
        <charset val="204"/>
        <scheme val="minor"/>
      </rPr>
      <t>Зеркало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4 мм</t>
    </r>
    <r>
      <rPr>
        <sz val="12"/>
        <color rgb="FF000000"/>
        <rFont val="Calibri"/>
        <family val="2"/>
        <charset val="204"/>
        <scheme val="minor"/>
      </rPr>
      <t>)</t>
    </r>
  </si>
  <si>
    <r>
      <t>ЛДСП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8 мм</t>
    </r>
    <r>
      <rPr>
        <sz val="12"/>
        <color rgb="FF000000"/>
        <rFont val="Calibri"/>
        <family val="2"/>
        <charset val="204"/>
        <scheme val="minor"/>
      </rPr>
      <t>)</t>
    </r>
    <r>
      <rPr>
        <b/>
        <sz val="12"/>
        <color rgb="FF000000"/>
        <rFont val="Calibri"/>
        <family val="2"/>
        <charset val="204"/>
        <scheme val="minor"/>
      </rPr>
      <t xml:space="preserve">/ </t>
    </r>
    <r>
      <rPr>
        <sz val="12"/>
        <color rgb="FF000000"/>
        <rFont val="Calibri"/>
        <family val="2"/>
        <charset val="204"/>
        <scheme val="minor"/>
      </rPr>
      <t>Зеркало</t>
    </r>
    <r>
      <rPr>
        <b/>
        <sz val="12"/>
        <color rgb="FF000000"/>
        <rFont val="Calibri"/>
        <family val="2"/>
        <charset val="204"/>
        <scheme val="minor"/>
      </rPr>
      <t xml:space="preserve"> </t>
    </r>
    <r>
      <rPr>
        <sz val="12"/>
        <color rgb="FF000000"/>
        <rFont val="Calibri"/>
        <family val="2"/>
        <charset val="204"/>
        <scheme val="minor"/>
      </rPr>
      <t>(</t>
    </r>
    <r>
      <rPr>
        <b/>
        <sz val="12"/>
        <color rgb="FF000000"/>
        <rFont val="Calibri"/>
        <family val="2"/>
        <charset val="204"/>
        <scheme val="minor"/>
      </rPr>
      <t>4 мм</t>
    </r>
    <r>
      <rPr>
        <sz val="12"/>
        <color rgb="FF000000"/>
        <rFont val="Calibri"/>
        <family val="2"/>
        <charset val="204"/>
        <scheme val="minor"/>
      </rPr>
      <t>)</t>
    </r>
  </si>
  <si>
    <t>10 мм</t>
  </si>
  <si>
    <t>10.5 мм</t>
  </si>
  <si>
    <t>11,5 мм</t>
  </si>
  <si>
    <t>Одна средняя рамка с саморезом «забирает» от высоты или ширины наполнения при возможных комбинациях</t>
  </si>
  <si>
    <t>C</t>
  </si>
  <si>
    <t>H</t>
  </si>
  <si>
    <t>дверей</t>
  </si>
  <si>
    <t>размер</t>
  </si>
  <si>
    <t>Высота проема</t>
  </si>
  <si>
    <t>Ширина проема</t>
  </si>
  <si>
    <t>обозначение</t>
  </si>
  <si>
    <t>наименование</t>
  </si>
  <si>
    <t>вид монтажа</t>
  </si>
  <si>
    <t>Ндв. = Нпр. - 40мм</t>
  </si>
  <si>
    <t>Длина направляющих</t>
  </si>
  <si>
    <t>РАСЧЕТ ШИРИНЫ ДВЕРЕЙ В ЗАВИСИМОСТИ ОТ ИХ КОЛИЧЕСТВА И РАСПОЛОЖЕНИЯ</t>
  </si>
  <si>
    <t>РАСЧЕТ ДЛИН ГОРИЗОНТОВ</t>
  </si>
  <si>
    <t>ДЛЯ РАСЧЕТА РАЗМЕРОВ ДВЕРЕЙ ВВЕДИТЕ ПАРАМЕТРЫ ПРОЕМА:</t>
  </si>
  <si>
    <t>Hнап. = Hдв. - 60мм</t>
  </si>
  <si>
    <t>Hнап. = Hдв. - 57мм</t>
  </si>
  <si>
    <t>РАСЧЕТ ВЫСОТЫ НАПОЛНЕНИЯ В ЗАВИСИМОСТИ ОТ ТИПА</t>
  </si>
  <si>
    <t>вид наполнения</t>
  </si>
  <si>
    <t>ЛДСП, 10мм</t>
  </si>
  <si>
    <t>ЛДСП, 8мм</t>
  </si>
  <si>
    <t>Стекло/зеркало, 4мм</t>
  </si>
  <si>
    <t>Hнап. = Hдв. - 59мм</t>
  </si>
  <si>
    <t>допуск</t>
  </si>
  <si>
    <t>РАСЧЕТ И ПОДБОР КОЛИЧЕСТВА И РАЗМЕРОВ ДВЕРЕЙ (СО ШЛЕГЕЛЕМ)</t>
  </si>
  <si>
    <t>ПОДБОР КОЛИЧЕСТВА И РАСЧЕТ РАЗМЕРОВ ДВЕРЕЙ (БЕЗ ШЛЕГЕЛЯ)</t>
  </si>
  <si>
    <t>СВЕРЛОВКА ОТВЕРСТИЙ ДЛЯ МОНТАЖА</t>
  </si>
  <si>
    <r>
      <t xml:space="preserve">Расстояние от края профиля до центра крайнего отверстия равно </t>
    </r>
    <r>
      <rPr>
        <b/>
        <sz val="12"/>
        <color rgb="FFC00000"/>
        <rFont val="Calibri"/>
        <family val="2"/>
        <charset val="204"/>
        <scheme val="minor"/>
      </rPr>
      <t>7,5 мм</t>
    </r>
    <r>
      <rPr>
        <sz val="11"/>
        <color theme="1"/>
        <rFont val="Calibri"/>
        <family val="2"/>
        <charset val="204"/>
        <scheme val="minor"/>
      </rPr>
      <t xml:space="preserve">. Расстояние между центрами отверстия для сборочного винта и отверстия для регулировочного винта (ролик) равно </t>
    </r>
    <r>
      <rPr>
        <b/>
        <sz val="12"/>
        <color rgb="FFC00000"/>
        <rFont val="Calibri"/>
        <family val="2"/>
        <charset val="204"/>
        <scheme val="minor"/>
      </rPr>
      <t>34 мм</t>
    </r>
    <r>
      <rPr>
        <sz val="11"/>
        <color theme="1"/>
        <rFont val="Calibri"/>
        <family val="2"/>
        <charset val="204"/>
        <scheme val="minor"/>
      </rPr>
      <t xml:space="preserve">. Размер отверстия зависит от диаметра шляпки сборочного винта. Диаметры отверстий: внутренний равен </t>
    </r>
    <r>
      <rPr>
        <b/>
        <sz val="12"/>
        <color rgb="FFC00000"/>
        <rFont val="Calibri"/>
        <family val="2"/>
        <charset val="204"/>
        <scheme val="minor"/>
      </rPr>
      <t>5,5 мм</t>
    </r>
    <r>
      <rPr>
        <sz val="11"/>
        <color theme="1"/>
        <rFont val="Calibri"/>
        <family val="2"/>
        <charset val="204"/>
        <scheme val="minor"/>
      </rPr>
      <t xml:space="preserve">; внешний равен </t>
    </r>
    <r>
      <rPr>
        <b/>
        <sz val="12"/>
        <color rgb="FFC00000"/>
        <rFont val="Calibri"/>
        <family val="2"/>
        <charset val="204"/>
        <scheme val="minor"/>
      </rPr>
      <t>9 мм</t>
    </r>
    <r>
      <rPr>
        <sz val="11"/>
        <color theme="1"/>
        <rFont val="Calibri"/>
        <family val="2"/>
        <charset val="204"/>
        <scheme val="minor"/>
      </rPr>
      <t>. Внимание! Отверстия в вертикальных профилях сверлить с учетом зеркального расположения профилей в двери.</t>
    </r>
  </si>
  <si>
    <t>Lнапр. = Lпр.</t>
  </si>
  <si>
    <t>размер проема</t>
  </si>
  <si>
    <r>
      <rPr>
        <b/>
        <sz val="12"/>
        <color theme="1"/>
        <rFont val="Calibri"/>
        <family val="2"/>
        <charset val="204"/>
        <scheme val="minor"/>
      </rPr>
      <t>Н</t>
    </r>
    <r>
      <rPr>
        <sz val="12"/>
        <color theme="1"/>
        <rFont val="Calibri"/>
        <family val="2"/>
        <charset val="204"/>
        <scheme val="minor"/>
      </rPr>
      <t>пр.</t>
    </r>
  </si>
  <si>
    <r>
      <rPr>
        <b/>
        <sz val="12"/>
        <color theme="1"/>
        <rFont val="Calibri"/>
        <family val="2"/>
        <charset val="204"/>
        <scheme val="minor"/>
      </rPr>
      <t>L</t>
    </r>
    <r>
      <rPr>
        <sz val="12"/>
        <color theme="1"/>
        <rFont val="Calibri"/>
        <family val="2"/>
        <charset val="204"/>
        <scheme val="minor"/>
      </rPr>
      <t>пр.</t>
    </r>
  </si>
  <si>
    <r>
      <rPr>
        <b/>
        <sz val="12"/>
        <color theme="1"/>
        <rFont val="Calibri"/>
        <family val="2"/>
        <charset val="204"/>
        <scheme val="minor"/>
      </rPr>
      <t>Н</t>
    </r>
    <r>
      <rPr>
        <sz val="12"/>
        <color theme="1"/>
        <rFont val="Calibri"/>
        <family val="2"/>
        <charset val="204"/>
        <scheme val="minor"/>
      </rPr>
      <t>дв.</t>
    </r>
  </si>
  <si>
    <r>
      <rPr>
        <b/>
        <sz val="12"/>
        <color theme="1"/>
        <rFont val="Calibri"/>
        <family val="2"/>
        <charset val="204"/>
        <scheme val="minor"/>
      </rPr>
      <t>L</t>
    </r>
    <r>
      <rPr>
        <sz val="12"/>
        <color theme="1"/>
        <rFont val="Calibri"/>
        <family val="2"/>
        <charset val="204"/>
        <scheme val="minor"/>
      </rPr>
      <t>напр.</t>
    </r>
  </si>
  <si>
    <r>
      <rPr>
        <b/>
        <sz val="12"/>
        <color theme="1"/>
        <rFont val="Calibri"/>
        <family val="2"/>
        <charset val="204"/>
        <scheme val="minor"/>
      </rPr>
      <t>L</t>
    </r>
    <r>
      <rPr>
        <sz val="12"/>
        <color theme="1"/>
        <rFont val="Calibri"/>
        <family val="2"/>
        <charset val="204"/>
        <scheme val="minor"/>
      </rPr>
      <t>дв.</t>
    </r>
  </si>
  <si>
    <r>
      <rPr>
        <b/>
        <sz val="12"/>
        <color theme="1"/>
        <rFont val="Calibri"/>
        <family val="2"/>
        <charset val="204"/>
        <scheme val="minor"/>
      </rPr>
      <t>L</t>
    </r>
    <r>
      <rPr>
        <sz val="12"/>
        <color theme="1"/>
        <rFont val="Calibri"/>
        <family val="2"/>
        <charset val="204"/>
        <scheme val="minor"/>
      </rPr>
      <t>гор.</t>
    </r>
  </si>
  <si>
    <r>
      <rPr>
        <b/>
        <sz val="12"/>
        <color theme="1"/>
        <rFont val="Calibri"/>
        <family val="2"/>
        <charset val="204"/>
        <scheme val="minor"/>
      </rPr>
      <t>H</t>
    </r>
    <r>
      <rPr>
        <sz val="12"/>
        <color theme="1"/>
        <rFont val="Calibri"/>
        <family val="2"/>
        <charset val="204"/>
        <scheme val="minor"/>
      </rPr>
      <t>нап.</t>
    </r>
  </si>
  <si>
    <r>
      <rPr>
        <b/>
        <sz val="12"/>
        <color theme="1"/>
        <rFont val="Calibri"/>
        <family val="2"/>
        <charset val="204"/>
        <scheme val="minor"/>
      </rPr>
      <t>L</t>
    </r>
    <r>
      <rPr>
        <sz val="12"/>
        <color theme="1"/>
        <rFont val="Calibri"/>
        <family val="2"/>
        <charset val="204"/>
        <scheme val="minor"/>
      </rPr>
      <t>нап.</t>
    </r>
  </si>
  <si>
    <t>РАСЧЕТ ШИРИНЫ НАПОЛНЕНИЯ В ЗАВИСИМОСТИ ОТ ТИПА И КОЛИЧЕСТВА ДВЕРЕЙ</t>
  </si>
  <si>
    <t>ВЕРТИКАЛЬНАЯ РУЧКА Flat</t>
  </si>
  <si>
    <t>Lдв. = (Lпр. + 45мм)/2</t>
  </si>
  <si>
    <t>Lдв. = (Lпр. + 90мм)/3</t>
  </si>
  <si>
    <t>Lдв. = (Lпр. + 90мм)/4</t>
  </si>
  <si>
    <t>Lдв. = (Lпр. + 180мм)/5</t>
  </si>
  <si>
    <t>Lгор. = Lдв. - 51мм</t>
  </si>
  <si>
    <t>Lнап. = Lдв. - 35мм</t>
  </si>
  <si>
    <t>Lнап. = Lдв. - 37мм</t>
  </si>
  <si>
    <t>Lнап. = Lдв. - 38мм</t>
  </si>
  <si>
    <t>Lдв. = (Lпр. + 35мм)/2</t>
  </si>
  <si>
    <t>Lдв. = (Lпр. + 80мм)/3</t>
  </si>
  <si>
    <t>Lдв. = (Lпр. + 135мм)/4</t>
  </si>
  <si>
    <t>Lдв. = (Lпр. + 170мм)/5</t>
  </si>
  <si>
    <t>Одна средняя рамка без самореза «забирает» от высоты или ширины наполнения при возможных комбинациях</t>
  </si>
  <si>
    <t>2 мм</t>
  </si>
  <si>
    <t>4 мм</t>
  </si>
  <si>
    <t>5 мм</t>
  </si>
  <si>
    <t>3.5 мм</t>
  </si>
  <si>
    <t>3 мм</t>
  </si>
  <si>
    <t>4,5 мм</t>
  </si>
  <si>
    <t>Lдв. = (Lпр. + 125мм)/4</t>
  </si>
  <si>
    <t>Lдв. = (Lпр. + 70мм)/4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</si>
</sst>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 шт.&quot;"/>
    <numFmt numFmtId="165" formatCode="#,##0.00&quot; мм&quot;"/>
  </numFmts>
  <fonts count="12" x14ac:knownFonts="1">
    <font>
      <sz val="11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9">
    <xf numFmtId="0" fontId="0" fillId="0" borderId="0" xfId="0"/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5" fontId="4" fillId="0" borderId="1" xfId="0" applyNumberFormat="1" applyFont="1" applyBorder="1" applyAlignment="1">
      <alignment horizontal="right" vertical="center" wrapText="1"/>
    </xf>
    <xf numFmtId="0" fontId="5" fillId="3" borderId="2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65" fontId="6" fillId="2" borderId="4" xfId="0" applyNumberFormat="1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0" borderId="16" xfId="0" applyFont="1" applyBorder="1" applyAlignment="1">
      <alignment horizontal="center" vertical="top" wrapText="1"/>
    </xf>
    <xf numFmtId="0" fontId="0" fillId="0" borderId="12" xfId="0" applyFont="1" applyBorder="1" applyAlignment="1">
      <alignment horizontal="center" vertical="top" wrapText="1"/>
    </xf>
    <xf numFmtId="0" fontId="0" fillId="0" borderId="11" xfId="0" applyFont="1" applyBorder="1" applyAlignment="1">
      <alignment horizontal="center" vertical="top" wrapText="1"/>
    </xf>
    <xf numFmtId="0" fontId="0" fillId="0" borderId="15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0" fillId="0" borderId="10" xfId="0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0" fontId="0" fillId="0" borderId="9" xfId="0" applyFont="1" applyBorder="1" applyAlignment="1">
      <alignment horizontal="center" vertical="top" wrapText="1"/>
    </xf>
    <xf numFmtId="0" fontId="0" fillId="0" borderId="17" xfId="0" applyFont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1" fillId="4" borderId="3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</cellXfs>
  <cellStyles count="3">
    <cellStyle name="Гиперссылка" xfId="1" builtinId="8" hidden="1"/>
    <cellStyle name="Обычный" xfId="0" builtinId="0"/>
    <cellStyle name="Открывавшаяся гиперссылка" xfId="2" builtinId="9" hidden="1"/>
  </cellStyles>
  <dxfs count="4"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14</xdr:row>
      <xdr:rowOff>32690</xdr:rowOff>
    </xdr:from>
    <xdr:to>
      <xdr:col>2</xdr:col>
      <xdr:colOff>4105</xdr:colOff>
      <xdr:row>15</xdr:row>
      <xdr:rowOff>44050</xdr:rowOff>
    </xdr:to>
    <xdr:pic>
      <xdr:nvPicPr>
        <xdr:cNvPr id="4" name="Изображение 3" descr="две двери.pdf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0" t="28209" r="2728" b="39387"/>
        <a:stretch/>
      </xdr:blipFill>
      <xdr:spPr>
        <a:xfrm>
          <a:off x="1063625" y="2406003"/>
          <a:ext cx="3309937" cy="797172"/>
        </a:xfrm>
        <a:prstGeom prst="rect">
          <a:avLst/>
        </a:prstGeom>
      </xdr:spPr>
    </xdr:pic>
    <xdr:clientData/>
  </xdr:twoCellAnchor>
  <xdr:twoCellAnchor editAs="oneCell">
    <xdr:from>
      <xdr:col>1</xdr:col>
      <xdr:colOff>68384</xdr:colOff>
      <xdr:row>15</xdr:row>
      <xdr:rowOff>7993</xdr:rowOff>
    </xdr:from>
    <xdr:to>
      <xdr:col>1</xdr:col>
      <xdr:colOff>3825869</xdr:colOff>
      <xdr:row>16</xdr:row>
      <xdr:rowOff>19538</xdr:rowOff>
    </xdr:to>
    <xdr:pic>
      <xdr:nvPicPr>
        <xdr:cNvPr id="5" name="Изображение 4" descr="три двери.pdf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" t="27977" r="30807" b="38052"/>
        <a:stretch/>
      </xdr:blipFill>
      <xdr:spPr>
        <a:xfrm>
          <a:off x="566615" y="3182993"/>
          <a:ext cx="4271835" cy="773545"/>
        </a:xfrm>
        <a:prstGeom prst="rect">
          <a:avLst/>
        </a:prstGeom>
      </xdr:spPr>
    </xdr:pic>
    <xdr:clientData/>
  </xdr:twoCellAnchor>
  <xdr:twoCellAnchor editAs="oneCell">
    <xdr:from>
      <xdr:col>1</xdr:col>
      <xdr:colOff>68384</xdr:colOff>
      <xdr:row>16</xdr:row>
      <xdr:rowOff>89951</xdr:rowOff>
    </xdr:from>
    <xdr:to>
      <xdr:col>2</xdr:col>
      <xdr:colOff>2762</xdr:colOff>
      <xdr:row>16</xdr:row>
      <xdr:rowOff>677684</xdr:rowOff>
    </xdr:to>
    <xdr:pic>
      <xdr:nvPicPr>
        <xdr:cNvPr id="6" name="Изображение 5" descr="четыре двери.pdf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0" r="11089" b="38436"/>
        <a:stretch/>
      </xdr:blipFill>
      <xdr:spPr>
        <a:xfrm>
          <a:off x="566615" y="4026951"/>
          <a:ext cx="4259385" cy="587733"/>
        </a:xfrm>
        <a:prstGeom prst="rect">
          <a:avLst/>
        </a:prstGeom>
      </xdr:spPr>
    </xdr:pic>
    <xdr:clientData/>
  </xdr:twoCellAnchor>
  <xdr:twoCellAnchor editAs="oneCell">
    <xdr:from>
      <xdr:col>1</xdr:col>
      <xdr:colOff>67237</xdr:colOff>
      <xdr:row>17</xdr:row>
      <xdr:rowOff>10400</xdr:rowOff>
    </xdr:from>
    <xdr:to>
      <xdr:col>2</xdr:col>
      <xdr:colOff>3250</xdr:colOff>
      <xdr:row>17</xdr:row>
      <xdr:rowOff>721125</xdr:rowOff>
    </xdr:to>
    <xdr:pic>
      <xdr:nvPicPr>
        <xdr:cNvPr id="7" name="Изображение 6" descr="четыре двери2.pdf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3" t="24323" r="7406" b="34444"/>
        <a:stretch/>
      </xdr:blipFill>
      <xdr:spPr>
        <a:xfrm>
          <a:off x="565468" y="4709400"/>
          <a:ext cx="4280070" cy="710725"/>
        </a:xfrm>
        <a:prstGeom prst="rect">
          <a:avLst/>
        </a:prstGeom>
      </xdr:spPr>
    </xdr:pic>
    <xdr:clientData/>
  </xdr:twoCellAnchor>
  <xdr:twoCellAnchor editAs="oneCell">
    <xdr:from>
      <xdr:col>1</xdr:col>
      <xdr:colOff>60541</xdr:colOff>
      <xdr:row>18</xdr:row>
      <xdr:rowOff>148685</xdr:rowOff>
    </xdr:from>
    <xdr:to>
      <xdr:col>1</xdr:col>
      <xdr:colOff>3824545</xdr:colOff>
      <xdr:row>18</xdr:row>
      <xdr:rowOff>651485</xdr:rowOff>
    </xdr:to>
    <xdr:pic>
      <xdr:nvPicPr>
        <xdr:cNvPr id="8" name="Изображение 7" descr="пять дверей.pdf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4" t="27491" r="7599" b="35596"/>
        <a:stretch/>
      </xdr:blipFill>
      <xdr:spPr>
        <a:xfrm>
          <a:off x="556151" y="5606587"/>
          <a:ext cx="4278354" cy="50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510959</xdr:colOff>
      <xdr:row>14</xdr:row>
      <xdr:rowOff>0</xdr:rowOff>
    </xdr:from>
    <xdr:to>
      <xdr:col>1</xdr:col>
      <xdr:colOff>3820896</xdr:colOff>
      <xdr:row>15</xdr:row>
      <xdr:rowOff>7155</xdr:rowOff>
    </xdr:to>
    <xdr:pic>
      <xdr:nvPicPr>
        <xdr:cNvPr id="7" name="Изображение 6" descr="две двери.pdf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0" t="28209" r="2728" b="39387"/>
        <a:stretch/>
      </xdr:blipFill>
      <xdr:spPr>
        <a:xfrm>
          <a:off x="1008799" y="2387600"/>
          <a:ext cx="3309937" cy="799635"/>
        </a:xfrm>
        <a:prstGeom prst="rect">
          <a:avLst/>
        </a:prstGeom>
      </xdr:spPr>
    </xdr:pic>
    <xdr:clientData/>
  </xdr:twoCellAnchor>
  <xdr:twoCellAnchor editAs="oneCell">
    <xdr:from>
      <xdr:col>1</xdr:col>
      <xdr:colOff>7843</xdr:colOff>
      <xdr:row>14</xdr:row>
      <xdr:rowOff>763578</xdr:rowOff>
    </xdr:from>
    <xdr:to>
      <xdr:col>1</xdr:col>
      <xdr:colOff>3832003</xdr:colOff>
      <xdr:row>15</xdr:row>
      <xdr:rowOff>744643</xdr:rowOff>
    </xdr:to>
    <xdr:pic>
      <xdr:nvPicPr>
        <xdr:cNvPr id="8" name="Изображение 7" descr="три двери.pdf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" t="27977" r="30807" b="38052"/>
        <a:stretch/>
      </xdr:blipFill>
      <xdr:spPr>
        <a:xfrm>
          <a:off x="505683" y="3151178"/>
          <a:ext cx="4271835" cy="773545"/>
        </a:xfrm>
        <a:prstGeom prst="rect">
          <a:avLst/>
        </a:prstGeom>
      </xdr:spPr>
    </xdr:pic>
    <xdr:clientData/>
  </xdr:twoCellAnchor>
  <xdr:twoCellAnchor editAs="oneCell">
    <xdr:from>
      <xdr:col>1</xdr:col>
      <xdr:colOff>7843</xdr:colOff>
      <xdr:row>16</xdr:row>
      <xdr:rowOff>53056</xdr:rowOff>
    </xdr:from>
    <xdr:to>
      <xdr:col>1</xdr:col>
      <xdr:colOff>3829078</xdr:colOff>
      <xdr:row>16</xdr:row>
      <xdr:rowOff>640789</xdr:rowOff>
    </xdr:to>
    <xdr:pic>
      <xdr:nvPicPr>
        <xdr:cNvPr id="9" name="Изображение 8" descr="четыре двери.pdf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0" r="11089" b="38436"/>
        <a:stretch/>
      </xdr:blipFill>
      <xdr:spPr>
        <a:xfrm>
          <a:off x="505683" y="3995136"/>
          <a:ext cx="4259385" cy="587733"/>
        </a:xfrm>
        <a:prstGeom prst="rect">
          <a:avLst/>
        </a:prstGeom>
      </xdr:spPr>
    </xdr:pic>
    <xdr:clientData/>
  </xdr:twoCellAnchor>
  <xdr:twoCellAnchor editAs="oneCell">
    <xdr:from>
      <xdr:col>1</xdr:col>
      <xdr:colOff>6696</xdr:colOff>
      <xdr:row>16</xdr:row>
      <xdr:rowOff>735505</xdr:rowOff>
    </xdr:from>
    <xdr:to>
      <xdr:col>1</xdr:col>
      <xdr:colOff>3829566</xdr:colOff>
      <xdr:row>17</xdr:row>
      <xdr:rowOff>684230</xdr:rowOff>
    </xdr:to>
    <xdr:pic>
      <xdr:nvPicPr>
        <xdr:cNvPr id="10" name="Изображение 9" descr="четыре двери2.pdf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3" t="24323" r="7406" b="34444"/>
        <a:stretch/>
      </xdr:blipFill>
      <xdr:spPr>
        <a:xfrm>
          <a:off x="504536" y="4677585"/>
          <a:ext cx="4280070" cy="710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111790</xdr:rowOff>
    </xdr:from>
    <xdr:to>
      <xdr:col>1</xdr:col>
      <xdr:colOff>3830679</xdr:colOff>
      <xdr:row>18</xdr:row>
      <xdr:rowOff>614590</xdr:rowOff>
    </xdr:to>
    <xdr:pic>
      <xdr:nvPicPr>
        <xdr:cNvPr id="11" name="Изображение 10" descr="пять дверей.pdf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4" t="27491" r="7599" b="35596"/>
        <a:stretch/>
      </xdr:blipFill>
      <xdr:spPr>
        <a:xfrm>
          <a:off x="497840" y="5577870"/>
          <a:ext cx="4278354" cy="50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 enableFormatConditionsCalculation="0"/>
  <dimension ref="A1:B3"/>
  <sheetViews>
    <sheetView workbookViewId="0">
      <selection activeCell="B1" sqref="B1"/>
    </sheetView>
  </sheetViews>
  <sheetFormatPr defaultColWidth="8.85546875" defaultRowHeight="15" x14ac:dyDescent="0.25"/>
  <sheetData>
    <row r="1" spans="1:2" x14ac:dyDescent="0.25">
      <c r="A1" t="s">
        <v>15</v>
      </c>
      <c r="B1">
        <v>4</v>
      </c>
    </row>
    <row r="2" spans="1:2" x14ac:dyDescent="0.25">
      <c r="A2" t="s">
        <v>16</v>
      </c>
      <c r="B2">
        <v>8</v>
      </c>
    </row>
    <row r="3" spans="1:2" x14ac:dyDescent="0.25">
      <c r="B3">
        <v>10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1" sqref="B1:B6"/>
    </sheetView>
  </sheetViews>
  <sheetFormatPr defaultColWidth="8.85546875" defaultRowHeight="15" x14ac:dyDescent="0.25"/>
  <cols>
    <col min="1" max="1" width="32.7109375" style="7" bestFit="1" customWidth="1"/>
    <col min="2" max="2" width="9.85546875" bestFit="1" customWidth="1"/>
  </cols>
  <sheetData>
    <row r="1" spans="1:2" ht="15.75" x14ac:dyDescent="0.25">
      <c r="A1" s="6" t="s">
        <v>2</v>
      </c>
      <c r="B1" s="8">
        <v>9</v>
      </c>
    </row>
    <row r="2" spans="1:2" ht="15.75" x14ac:dyDescent="0.25">
      <c r="A2" s="6" t="s">
        <v>8</v>
      </c>
      <c r="B2" s="8">
        <v>10</v>
      </c>
    </row>
    <row r="3" spans="1:2" ht="15.75" x14ac:dyDescent="0.25">
      <c r="A3" s="6" t="s">
        <v>9</v>
      </c>
      <c r="B3" s="8">
        <v>10.5</v>
      </c>
    </row>
    <row r="4" spans="1:2" ht="15.75" x14ac:dyDescent="0.25">
      <c r="A4" s="6" t="s">
        <v>3</v>
      </c>
      <c r="B4" s="8">
        <v>11</v>
      </c>
    </row>
    <row r="5" spans="1:2" ht="15.75" x14ac:dyDescent="0.25">
      <c r="A5" s="6" t="s">
        <v>10</v>
      </c>
      <c r="B5" s="8">
        <v>11.5</v>
      </c>
    </row>
    <row r="6" spans="1:2" ht="15.75" x14ac:dyDescent="0.25">
      <c r="A6" s="6" t="s">
        <v>4</v>
      </c>
      <c r="B6" s="8">
        <v>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43"/>
  <sheetViews>
    <sheetView topLeftCell="A10" zoomScale="145" zoomScaleNormal="145" zoomScalePageLayoutView="145" workbookViewId="0">
      <selection activeCell="J4" sqref="J4"/>
    </sheetView>
  </sheetViews>
  <sheetFormatPr defaultColWidth="8.85546875" defaultRowHeight="15" x14ac:dyDescent="0.25"/>
  <cols>
    <col min="1" max="1" width="6.42578125" style="2" bestFit="1" customWidth="1"/>
    <col min="2" max="2" width="57.42578125" style="2" customWidth="1"/>
    <col min="3" max="3" width="11.42578125" style="2" bestFit="1" customWidth="1"/>
    <col min="4" max="4" width="23.42578125" style="2" bestFit="1" customWidth="1"/>
    <col min="5" max="5" width="15.5703125" style="2" customWidth="1"/>
    <col min="6" max="6" width="10.140625" style="2" bestFit="1" customWidth="1"/>
    <col min="7" max="7" width="1.140625" style="2" customWidth="1"/>
    <col min="8" max="8" width="11.42578125" style="2" bestFit="1" customWidth="1"/>
    <col min="9" max="9" width="19.42578125" style="2" bestFit="1" customWidth="1"/>
    <col min="10" max="10" width="11.28515625" style="2" bestFit="1" customWidth="1"/>
    <col min="11" max="16384" width="8.85546875" style="2"/>
  </cols>
  <sheetData>
    <row r="1" spans="1:10" ht="18.75" x14ac:dyDescent="0.25">
      <c r="A1" s="20" t="s">
        <v>53</v>
      </c>
      <c r="B1" s="20"/>
      <c r="C1" s="20"/>
      <c r="D1" s="20"/>
    </row>
    <row r="2" spans="1:10" ht="18.75" x14ac:dyDescent="0.25">
      <c r="A2" s="35" t="s">
        <v>39</v>
      </c>
      <c r="B2" s="35"/>
      <c r="C2" s="35"/>
      <c r="D2" s="35"/>
    </row>
    <row r="3" spans="1:10" ht="5.25" customHeight="1" x14ac:dyDescent="0.25"/>
    <row r="4" spans="1:10" ht="15.75" x14ac:dyDescent="0.25">
      <c r="A4" s="30" t="s">
        <v>28</v>
      </c>
      <c r="B4" s="30"/>
      <c r="C4" s="30"/>
      <c r="D4" s="30"/>
    </row>
    <row r="5" spans="1:10" x14ac:dyDescent="0.25">
      <c r="A5" s="37" t="s">
        <v>22</v>
      </c>
      <c r="B5" s="37"/>
      <c r="C5" s="9" t="s">
        <v>21</v>
      </c>
      <c r="D5" s="9" t="s">
        <v>43</v>
      </c>
    </row>
    <row r="6" spans="1:10" ht="18.75" x14ac:dyDescent="0.25">
      <c r="A6" s="42" t="s">
        <v>19</v>
      </c>
      <c r="B6" s="42"/>
      <c r="C6" s="19" t="s">
        <v>44</v>
      </c>
      <c r="D6" s="16">
        <v>2600</v>
      </c>
    </row>
    <row r="7" spans="1:10" ht="18.75" x14ac:dyDescent="0.25">
      <c r="A7" s="42" t="s">
        <v>20</v>
      </c>
      <c r="B7" s="42"/>
      <c r="C7" s="19" t="s">
        <v>45</v>
      </c>
      <c r="D7" s="17">
        <v>2000</v>
      </c>
    </row>
    <row r="8" spans="1:10" customFormat="1" ht="3.75" customHeight="1" x14ac:dyDescent="0.25">
      <c r="H8" s="2"/>
      <c r="I8" s="2"/>
      <c r="J8" s="2"/>
    </row>
    <row r="9" spans="1:10" customFormat="1" x14ac:dyDescent="0.25">
      <c r="A9" s="37" t="s">
        <v>22</v>
      </c>
      <c r="B9" s="37"/>
      <c r="C9" s="9" t="s">
        <v>21</v>
      </c>
      <c r="D9" s="9" t="s">
        <v>1</v>
      </c>
      <c r="E9" s="9" t="s">
        <v>18</v>
      </c>
      <c r="F9" s="12" t="s">
        <v>37</v>
      </c>
      <c r="H9" s="2"/>
      <c r="I9" s="2"/>
      <c r="J9" s="2"/>
    </row>
    <row r="10" spans="1:10" ht="15.75" x14ac:dyDescent="0.25">
      <c r="A10" s="42" t="s">
        <v>0</v>
      </c>
      <c r="B10" s="42"/>
      <c r="C10" s="19" t="s">
        <v>46</v>
      </c>
      <c r="D10" s="11" t="s">
        <v>24</v>
      </c>
      <c r="E10" s="10">
        <f>D6-40</f>
        <v>2560</v>
      </c>
      <c r="F10" s="14" t="str">
        <f>IF(E10&gt;3200,"&gt;3200мм!!!","норма")</f>
        <v>норма</v>
      </c>
    </row>
    <row r="11" spans="1:10" ht="15.75" x14ac:dyDescent="0.25">
      <c r="A11" s="42" t="s">
        <v>25</v>
      </c>
      <c r="B11" s="42"/>
      <c r="C11" s="19" t="s">
        <v>47</v>
      </c>
      <c r="D11" s="11" t="s">
        <v>42</v>
      </c>
      <c r="E11" s="10">
        <f>D7</f>
        <v>2000</v>
      </c>
    </row>
    <row r="12" spans="1:10" customFormat="1" ht="5.25" customHeight="1" x14ac:dyDescent="0.25"/>
    <row r="13" spans="1:10" customFormat="1" ht="15.75" x14ac:dyDescent="0.25">
      <c r="A13" s="36" t="s">
        <v>26</v>
      </c>
      <c r="B13" s="36"/>
      <c r="C13" s="36"/>
      <c r="D13" s="36"/>
      <c r="E13" s="36"/>
      <c r="F13" s="36"/>
      <c r="H13" s="40" t="s">
        <v>27</v>
      </c>
      <c r="I13" s="41"/>
      <c r="J13" s="41"/>
    </row>
    <row r="14" spans="1:10" customFormat="1" x14ac:dyDescent="0.25">
      <c r="A14" s="15" t="s">
        <v>17</v>
      </c>
      <c r="B14" s="15" t="s">
        <v>23</v>
      </c>
      <c r="C14" s="15" t="s">
        <v>21</v>
      </c>
      <c r="D14" s="15" t="s">
        <v>1</v>
      </c>
      <c r="E14" s="15" t="s">
        <v>18</v>
      </c>
      <c r="F14" s="12" t="s">
        <v>37</v>
      </c>
      <c r="H14" s="9" t="s">
        <v>21</v>
      </c>
      <c r="I14" s="9" t="s">
        <v>1</v>
      </c>
      <c r="J14" s="9" t="s">
        <v>18</v>
      </c>
    </row>
    <row r="15" spans="1:10" ht="62.25" customHeight="1" x14ac:dyDescent="0.25">
      <c r="A15" s="18">
        <v>2</v>
      </c>
      <c r="B15" s="1"/>
      <c r="C15" s="33" t="s">
        <v>48</v>
      </c>
      <c r="D15" s="11" t="s">
        <v>54</v>
      </c>
      <c r="E15" s="10">
        <f>($D$7+45)/2</f>
        <v>1022.5</v>
      </c>
      <c r="F15" s="14" t="str">
        <f>IF(E15&gt;1500,"&gt;1500мм!!!",IF(E15&lt;600,"600&lt;!!!","норма"))</f>
        <v>норма</v>
      </c>
      <c r="H15" s="33" t="s">
        <v>49</v>
      </c>
      <c r="I15" s="34" t="s">
        <v>58</v>
      </c>
      <c r="J15" s="10">
        <f>E15-51</f>
        <v>971.5</v>
      </c>
    </row>
    <row r="16" spans="1:10" ht="60.75" customHeight="1" x14ac:dyDescent="0.25">
      <c r="A16" s="18">
        <v>3</v>
      </c>
      <c r="B16" s="1"/>
      <c r="C16" s="33"/>
      <c r="D16" s="11" t="s">
        <v>55</v>
      </c>
      <c r="E16" s="10">
        <f>($D$7+90)/3</f>
        <v>696.66666666666663</v>
      </c>
      <c r="F16" s="14" t="str">
        <f t="shared" ref="F16:F19" si="0">IF(E16&gt;1500,"&gt;1500мм!!!",IF(E16&lt;600,"600&lt;!!!","норма"))</f>
        <v>норма</v>
      </c>
      <c r="H16" s="33"/>
      <c r="I16" s="34"/>
      <c r="J16" s="10">
        <f>E16-51</f>
        <v>645.66666666666663</v>
      </c>
    </row>
    <row r="17" spans="1:10" ht="60.75" customHeight="1" x14ac:dyDescent="0.25">
      <c r="A17" s="18">
        <v>4</v>
      </c>
      <c r="B17" s="1"/>
      <c r="C17" s="33"/>
      <c r="D17" s="11" t="s">
        <v>64</v>
      </c>
      <c r="E17" s="10">
        <f>($D$7+135)/4</f>
        <v>533.75</v>
      </c>
      <c r="F17" s="14" t="str">
        <f t="shared" si="0"/>
        <v>600&lt;!!!</v>
      </c>
      <c r="H17" s="33"/>
      <c r="I17" s="34"/>
      <c r="J17" s="10">
        <f>E17-51</f>
        <v>482.75</v>
      </c>
    </row>
    <row r="18" spans="1:10" ht="60.75" customHeight="1" x14ac:dyDescent="0.25">
      <c r="A18" s="18">
        <v>4</v>
      </c>
      <c r="B18" s="1"/>
      <c r="C18" s="33"/>
      <c r="D18" s="11" t="s">
        <v>56</v>
      </c>
      <c r="E18" s="10">
        <f>($D$7+90)/4</f>
        <v>522.5</v>
      </c>
      <c r="F18" s="14" t="str">
        <f t="shared" si="0"/>
        <v>600&lt;!!!</v>
      </c>
      <c r="H18" s="33"/>
      <c r="I18" s="34"/>
      <c r="J18" s="10">
        <f>E18-51</f>
        <v>471.5</v>
      </c>
    </row>
    <row r="19" spans="1:10" ht="60.75" customHeight="1" x14ac:dyDescent="0.25">
      <c r="A19" s="18">
        <v>5</v>
      </c>
      <c r="B19" s="1"/>
      <c r="C19" s="33"/>
      <c r="D19" s="11" t="s">
        <v>57</v>
      </c>
      <c r="E19" s="10">
        <f>($D$7+180)/5</f>
        <v>436</v>
      </c>
      <c r="F19" s="14" t="str">
        <f t="shared" si="0"/>
        <v>600&lt;!!!</v>
      </c>
      <c r="H19" s="33"/>
      <c r="I19" s="34"/>
      <c r="J19" s="10">
        <f>E19-51</f>
        <v>385</v>
      </c>
    </row>
    <row r="20" spans="1:10" ht="5.25" customHeight="1" x14ac:dyDescent="0.25"/>
    <row r="21" spans="1:10" ht="15.75" x14ac:dyDescent="0.25">
      <c r="A21" s="30" t="s">
        <v>31</v>
      </c>
      <c r="B21" s="30"/>
      <c r="C21" s="30"/>
      <c r="D21" s="30"/>
      <c r="E21" s="30"/>
    </row>
    <row r="22" spans="1:10" x14ac:dyDescent="0.25">
      <c r="A22" s="37" t="s">
        <v>32</v>
      </c>
      <c r="B22" s="37"/>
      <c r="C22" s="9" t="s">
        <v>21</v>
      </c>
      <c r="D22" s="9" t="s">
        <v>1</v>
      </c>
      <c r="E22" s="9" t="s">
        <v>18</v>
      </c>
    </row>
    <row r="23" spans="1:10" ht="15.75" x14ac:dyDescent="0.25">
      <c r="A23" s="38" t="s">
        <v>33</v>
      </c>
      <c r="B23" s="39"/>
      <c r="C23" s="19" t="s">
        <v>50</v>
      </c>
      <c r="D23" s="13" t="s">
        <v>30</v>
      </c>
      <c r="E23" s="10">
        <f>$E$10-57</f>
        <v>2503</v>
      </c>
    </row>
    <row r="24" spans="1:10" ht="15.75" x14ac:dyDescent="0.25">
      <c r="A24" s="38" t="s">
        <v>34</v>
      </c>
      <c r="B24" s="39"/>
      <c r="C24" s="19" t="s">
        <v>50</v>
      </c>
      <c r="D24" s="13" t="s">
        <v>36</v>
      </c>
      <c r="E24" s="10">
        <f>$E$10-59</f>
        <v>2501</v>
      </c>
    </row>
    <row r="25" spans="1:10" ht="15.75" x14ac:dyDescent="0.25">
      <c r="A25" s="38" t="s">
        <v>35</v>
      </c>
      <c r="B25" s="39"/>
      <c r="C25" s="19" t="s">
        <v>50</v>
      </c>
      <c r="D25" s="13" t="s">
        <v>29</v>
      </c>
      <c r="E25" s="10">
        <f>$E$10-60</f>
        <v>2500</v>
      </c>
    </row>
    <row r="26" spans="1:10" ht="6" customHeight="1" x14ac:dyDescent="0.25"/>
    <row r="27" spans="1:10" ht="15.75" x14ac:dyDescent="0.25">
      <c r="A27" s="30" t="s">
        <v>52</v>
      </c>
      <c r="B27" s="30"/>
      <c r="C27" s="30"/>
      <c r="D27" s="30"/>
      <c r="E27" s="30"/>
    </row>
    <row r="28" spans="1:10" ht="15.75" x14ac:dyDescent="0.25">
      <c r="A28" s="12" t="s">
        <v>17</v>
      </c>
      <c r="B28" s="12" t="s">
        <v>32</v>
      </c>
      <c r="C28" s="12" t="s">
        <v>21</v>
      </c>
      <c r="D28" s="9" t="s">
        <v>1</v>
      </c>
      <c r="E28" s="9" t="s">
        <v>18</v>
      </c>
      <c r="H28" s="30" t="s">
        <v>40</v>
      </c>
      <c r="I28" s="30"/>
      <c r="J28" s="30"/>
    </row>
    <row r="29" spans="1:10" ht="15.75" customHeight="1" x14ac:dyDescent="0.25">
      <c r="A29" s="18">
        <v>2</v>
      </c>
      <c r="B29" s="31" t="s">
        <v>33</v>
      </c>
      <c r="C29" s="32" t="s">
        <v>51</v>
      </c>
      <c r="D29" s="34" t="s">
        <v>59</v>
      </c>
      <c r="E29" s="10">
        <f>E15-35</f>
        <v>987.5</v>
      </c>
      <c r="H29" s="21" t="s">
        <v>41</v>
      </c>
      <c r="I29" s="22"/>
      <c r="J29" s="23"/>
    </row>
    <row r="30" spans="1:10" ht="15.75" x14ac:dyDescent="0.25">
      <c r="A30" s="18">
        <v>3</v>
      </c>
      <c r="B30" s="31"/>
      <c r="C30" s="33"/>
      <c r="D30" s="34"/>
      <c r="E30" s="10">
        <f>E16-35</f>
        <v>661.66666666666663</v>
      </c>
      <c r="H30" s="24"/>
      <c r="I30" s="25"/>
      <c r="J30" s="26"/>
    </row>
    <row r="31" spans="1:10" ht="15.75" x14ac:dyDescent="0.25">
      <c r="A31" s="18">
        <v>4</v>
      </c>
      <c r="B31" s="31"/>
      <c r="C31" s="33"/>
      <c r="D31" s="34"/>
      <c r="E31" s="10">
        <f>E17-35</f>
        <v>498.75</v>
      </c>
      <c r="H31" s="24"/>
      <c r="I31" s="25"/>
      <c r="J31" s="26"/>
    </row>
    <row r="32" spans="1:10" ht="15.75" x14ac:dyDescent="0.25">
      <c r="A32" s="18">
        <v>4</v>
      </c>
      <c r="B32" s="31"/>
      <c r="C32" s="33"/>
      <c r="D32" s="34"/>
      <c r="E32" s="10">
        <f>E18-35</f>
        <v>487.5</v>
      </c>
      <c r="H32" s="24"/>
      <c r="I32" s="25"/>
      <c r="J32" s="26"/>
    </row>
    <row r="33" spans="1:10" ht="15.75" x14ac:dyDescent="0.25">
      <c r="A33" s="18">
        <v>5</v>
      </c>
      <c r="B33" s="31"/>
      <c r="C33" s="33"/>
      <c r="D33" s="34"/>
      <c r="E33" s="10">
        <f>E19-35</f>
        <v>401</v>
      </c>
      <c r="H33" s="24"/>
      <c r="I33" s="25"/>
      <c r="J33" s="26"/>
    </row>
    <row r="34" spans="1:10" ht="15.75" x14ac:dyDescent="0.25">
      <c r="A34" s="18">
        <v>2</v>
      </c>
      <c r="B34" s="31" t="s">
        <v>34</v>
      </c>
      <c r="C34" s="32" t="s">
        <v>51</v>
      </c>
      <c r="D34" s="34" t="s">
        <v>60</v>
      </c>
      <c r="E34" s="10">
        <f>E15-37</f>
        <v>985.5</v>
      </c>
      <c r="H34" s="24"/>
      <c r="I34" s="25"/>
      <c r="J34" s="26"/>
    </row>
    <row r="35" spans="1:10" ht="15.75" x14ac:dyDescent="0.25">
      <c r="A35" s="18">
        <v>3</v>
      </c>
      <c r="B35" s="31"/>
      <c r="C35" s="33"/>
      <c r="D35" s="34"/>
      <c r="E35" s="10">
        <f>E16-37</f>
        <v>659.66666666666663</v>
      </c>
      <c r="H35" s="24"/>
      <c r="I35" s="25"/>
      <c r="J35" s="26"/>
    </row>
    <row r="36" spans="1:10" ht="15.75" x14ac:dyDescent="0.25">
      <c r="A36" s="18">
        <v>4</v>
      </c>
      <c r="B36" s="31"/>
      <c r="C36" s="33"/>
      <c r="D36" s="34"/>
      <c r="E36" s="10">
        <f>E17-37</f>
        <v>496.75</v>
      </c>
      <c r="H36" s="24"/>
      <c r="I36" s="25"/>
      <c r="J36" s="26"/>
    </row>
    <row r="37" spans="1:10" ht="15.75" x14ac:dyDescent="0.25">
      <c r="A37" s="18">
        <v>4</v>
      </c>
      <c r="B37" s="31"/>
      <c r="C37" s="33"/>
      <c r="D37" s="34"/>
      <c r="E37" s="10">
        <f>E18-37</f>
        <v>485.5</v>
      </c>
      <c r="H37" s="24"/>
      <c r="I37" s="25"/>
      <c r="J37" s="26"/>
    </row>
    <row r="38" spans="1:10" ht="15.75" x14ac:dyDescent="0.25">
      <c r="A38" s="18">
        <v>5</v>
      </c>
      <c r="B38" s="31"/>
      <c r="C38" s="33"/>
      <c r="D38" s="34"/>
      <c r="E38" s="10">
        <f>E19-37</f>
        <v>399</v>
      </c>
      <c r="H38" s="24"/>
      <c r="I38" s="25"/>
      <c r="J38" s="26"/>
    </row>
    <row r="39" spans="1:10" ht="15.75" x14ac:dyDescent="0.25">
      <c r="A39" s="18">
        <v>2</v>
      </c>
      <c r="B39" s="31" t="s">
        <v>35</v>
      </c>
      <c r="C39" s="32" t="s">
        <v>51</v>
      </c>
      <c r="D39" s="34" t="s">
        <v>61</v>
      </c>
      <c r="E39" s="10">
        <f>E15-38</f>
        <v>984.5</v>
      </c>
      <c r="H39" s="24"/>
      <c r="I39" s="25"/>
      <c r="J39" s="26"/>
    </row>
    <row r="40" spans="1:10" ht="15.75" x14ac:dyDescent="0.25">
      <c r="A40" s="18">
        <v>3</v>
      </c>
      <c r="B40" s="31"/>
      <c r="C40" s="33"/>
      <c r="D40" s="34"/>
      <c r="E40" s="10">
        <f>E16-38</f>
        <v>658.66666666666663</v>
      </c>
      <c r="H40" s="24"/>
      <c r="I40" s="25"/>
      <c r="J40" s="26"/>
    </row>
    <row r="41" spans="1:10" ht="15.75" x14ac:dyDescent="0.25">
      <c r="A41" s="18">
        <v>4</v>
      </c>
      <c r="B41" s="31"/>
      <c r="C41" s="33"/>
      <c r="D41" s="34"/>
      <c r="E41" s="10">
        <f>E17-38</f>
        <v>495.75</v>
      </c>
      <c r="H41" s="24"/>
      <c r="I41" s="25"/>
      <c r="J41" s="26"/>
    </row>
    <row r="42" spans="1:10" ht="15.75" x14ac:dyDescent="0.25">
      <c r="A42" s="18">
        <v>4</v>
      </c>
      <c r="B42" s="31"/>
      <c r="C42" s="33"/>
      <c r="D42" s="34"/>
      <c r="E42" s="10">
        <f>E18-38</f>
        <v>484.5</v>
      </c>
      <c r="H42" s="24"/>
      <c r="I42" s="25"/>
      <c r="J42" s="26"/>
    </row>
    <row r="43" spans="1:10" ht="15.75" x14ac:dyDescent="0.25">
      <c r="A43" s="18">
        <v>5</v>
      </c>
      <c r="B43" s="31"/>
      <c r="C43" s="33"/>
      <c r="D43" s="34"/>
      <c r="E43" s="10">
        <f>E19-38</f>
        <v>398</v>
      </c>
      <c r="H43" s="27"/>
      <c r="I43" s="28"/>
      <c r="J43" s="29"/>
    </row>
  </sheetData>
  <mergeCells count="31">
    <mergeCell ref="H15:H19"/>
    <mergeCell ref="I15:I19"/>
    <mergeCell ref="H13:J13"/>
    <mergeCell ref="A4:D4"/>
    <mergeCell ref="A5:B5"/>
    <mergeCell ref="A6:B6"/>
    <mergeCell ref="A7:B7"/>
    <mergeCell ref="A9:B9"/>
    <mergeCell ref="A10:B10"/>
    <mergeCell ref="A11:B11"/>
    <mergeCell ref="A22:B22"/>
    <mergeCell ref="A23:B23"/>
    <mergeCell ref="A24:B24"/>
    <mergeCell ref="A25:B25"/>
    <mergeCell ref="C15:C19"/>
    <mergeCell ref="A1:D1"/>
    <mergeCell ref="H29:J43"/>
    <mergeCell ref="H28:J28"/>
    <mergeCell ref="B39:B43"/>
    <mergeCell ref="C39:C43"/>
    <mergeCell ref="D39:D43"/>
    <mergeCell ref="A2:D2"/>
    <mergeCell ref="A13:F13"/>
    <mergeCell ref="A27:E27"/>
    <mergeCell ref="B29:B33"/>
    <mergeCell ref="C29:C33"/>
    <mergeCell ref="D29:D33"/>
    <mergeCell ref="B34:B38"/>
    <mergeCell ref="C34:C38"/>
    <mergeCell ref="D34:D38"/>
    <mergeCell ref="A21:E21"/>
  </mergeCells>
  <conditionalFormatting sqref="F10">
    <cfRule type="cellIs" dxfId="3" priority="2" operator="equal">
      <formula>"норма"</formula>
    </cfRule>
  </conditionalFormatting>
  <conditionalFormatting sqref="F15:F19">
    <cfRule type="cellIs" dxfId="2" priority="1" operator="equal">
      <formula>"норма"</formula>
    </cfRule>
  </conditionalFormatting>
  <pageMargins left="0.11811023622047245" right="0.11811023622047245" top="0.15748031496062992" bottom="0.15748031496062992" header="0.31496062992125984" footer="0.31496062992125984"/>
  <pageSetup paperSize="9" scale="68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43"/>
  <sheetViews>
    <sheetView tabSelected="1" topLeftCell="A7" zoomScale="125" zoomScaleNormal="125" zoomScalePageLayoutView="125" workbookViewId="0">
      <selection activeCell="D18" sqref="D18"/>
    </sheetView>
  </sheetViews>
  <sheetFormatPr defaultColWidth="8.85546875" defaultRowHeight="15" x14ac:dyDescent="0.25"/>
  <cols>
    <col min="1" max="1" width="6.42578125" style="2" bestFit="1" customWidth="1"/>
    <col min="2" max="2" width="57.42578125" style="2" customWidth="1"/>
    <col min="3" max="3" width="11.42578125" style="2" bestFit="1" customWidth="1"/>
    <col min="4" max="4" width="23.42578125" style="2" bestFit="1" customWidth="1"/>
    <col min="5" max="5" width="11.28515625" style="2" bestFit="1" customWidth="1"/>
    <col min="6" max="6" width="10.140625" style="2" bestFit="1" customWidth="1"/>
    <col min="7" max="7" width="1.140625" style="2" customWidth="1"/>
    <col min="8" max="8" width="11.42578125" style="2" bestFit="1" customWidth="1"/>
    <col min="9" max="9" width="19.42578125" style="2" bestFit="1" customWidth="1"/>
    <col min="10" max="10" width="11.28515625" style="2" bestFit="1" customWidth="1"/>
    <col min="11" max="16384" width="8.85546875" style="2"/>
  </cols>
  <sheetData>
    <row r="1" spans="1:10" ht="18.75" x14ac:dyDescent="0.25">
      <c r="A1" s="20" t="s">
        <v>53</v>
      </c>
      <c r="B1" s="20"/>
      <c r="C1" s="20"/>
      <c r="D1" s="20"/>
    </row>
    <row r="2" spans="1:10" ht="18.75" x14ac:dyDescent="0.25">
      <c r="A2" s="35" t="s">
        <v>38</v>
      </c>
      <c r="B2" s="35"/>
      <c r="C2" s="35"/>
      <c r="D2" s="35"/>
    </row>
    <row r="3" spans="1:10" ht="4.5" customHeight="1" x14ac:dyDescent="0.25"/>
    <row r="4" spans="1:10" ht="15.75" x14ac:dyDescent="0.25">
      <c r="A4" s="51" t="s">
        <v>28</v>
      </c>
      <c r="B4" s="52"/>
      <c r="C4" s="52"/>
      <c r="D4" s="53"/>
    </row>
    <row r="5" spans="1:10" x14ac:dyDescent="0.25">
      <c r="A5" s="54" t="s">
        <v>22</v>
      </c>
      <c r="B5" s="55"/>
      <c r="C5" s="9" t="s">
        <v>21</v>
      </c>
      <c r="D5" s="9" t="s">
        <v>18</v>
      </c>
    </row>
    <row r="6" spans="1:10" ht="18.75" x14ac:dyDescent="0.25">
      <c r="A6" s="38" t="s">
        <v>19</v>
      </c>
      <c r="B6" s="39"/>
      <c r="C6" s="19" t="s">
        <v>44</v>
      </c>
      <c r="D6" s="16">
        <v>2600</v>
      </c>
    </row>
    <row r="7" spans="1:10" ht="18.75" x14ac:dyDescent="0.25">
      <c r="A7" s="38" t="s">
        <v>20</v>
      </c>
      <c r="B7" s="39"/>
      <c r="C7" s="19" t="s">
        <v>45</v>
      </c>
      <c r="D7" s="17">
        <v>3500</v>
      </c>
    </row>
    <row r="8" spans="1:10" customFormat="1" ht="3.75" customHeight="1" x14ac:dyDescent="0.25"/>
    <row r="9" spans="1:10" customFormat="1" x14ac:dyDescent="0.25">
      <c r="A9" s="54" t="s">
        <v>22</v>
      </c>
      <c r="B9" s="55"/>
      <c r="C9" s="9" t="s">
        <v>21</v>
      </c>
      <c r="D9" s="9" t="s">
        <v>1</v>
      </c>
      <c r="E9" s="9" t="s">
        <v>18</v>
      </c>
      <c r="F9" s="12" t="s">
        <v>37</v>
      </c>
    </row>
    <row r="10" spans="1:10" ht="15.75" x14ac:dyDescent="0.25">
      <c r="A10" s="38" t="s">
        <v>0</v>
      </c>
      <c r="B10" s="39"/>
      <c r="C10" s="19" t="s">
        <v>46</v>
      </c>
      <c r="D10" s="13" t="s">
        <v>24</v>
      </c>
      <c r="E10" s="10">
        <f>D6-40</f>
        <v>2560</v>
      </c>
      <c r="F10" s="14" t="str">
        <f>IF(E10&gt;3200,"&gt;3200мм!!!","норма")</f>
        <v>норма</v>
      </c>
    </row>
    <row r="11" spans="1:10" ht="15.75" x14ac:dyDescent="0.25">
      <c r="A11" s="38" t="s">
        <v>25</v>
      </c>
      <c r="B11" s="39"/>
      <c r="C11" s="19" t="s">
        <v>47</v>
      </c>
      <c r="D11" s="13" t="s">
        <v>42</v>
      </c>
      <c r="E11" s="10">
        <f>D7</f>
        <v>3500</v>
      </c>
    </row>
    <row r="12" spans="1:10" customFormat="1" ht="3.75" customHeight="1" x14ac:dyDescent="0.25"/>
    <row r="13" spans="1:10" customFormat="1" ht="15.75" x14ac:dyDescent="0.25">
      <c r="A13" s="36" t="s">
        <v>26</v>
      </c>
      <c r="B13" s="36"/>
      <c r="C13" s="36"/>
      <c r="D13" s="36"/>
      <c r="E13" s="36"/>
      <c r="F13" s="36"/>
      <c r="H13" s="40" t="s">
        <v>27</v>
      </c>
      <c r="I13" s="41"/>
      <c r="J13" s="41"/>
    </row>
    <row r="14" spans="1:10" customFormat="1" x14ac:dyDescent="0.25">
      <c r="A14" s="9" t="s">
        <v>17</v>
      </c>
      <c r="B14" s="9" t="s">
        <v>23</v>
      </c>
      <c r="C14" s="9" t="s">
        <v>21</v>
      </c>
      <c r="D14" s="9" t="s">
        <v>1</v>
      </c>
      <c r="E14" s="9" t="s">
        <v>18</v>
      </c>
      <c r="F14" s="12" t="s">
        <v>37</v>
      </c>
      <c r="H14" s="9" t="s">
        <v>21</v>
      </c>
      <c r="I14" s="9" t="s">
        <v>1</v>
      </c>
      <c r="J14" s="9" t="s">
        <v>18</v>
      </c>
    </row>
    <row r="15" spans="1:10" ht="62.25" customHeight="1" x14ac:dyDescent="0.25">
      <c r="A15" s="18">
        <v>2</v>
      </c>
      <c r="B15" s="1"/>
      <c r="C15" s="46" t="s">
        <v>48</v>
      </c>
      <c r="D15" s="13" t="s">
        <v>62</v>
      </c>
      <c r="E15" s="10">
        <f>($D$7+35)/2</f>
        <v>1767.5</v>
      </c>
      <c r="F15" s="14" t="str">
        <f>IF(E15&gt;1500,"&gt;1500мм!!!",IF(E15&lt;600,"600&lt;!!!","норма"))</f>
        <v>&gt;1500мм!!!</v>
      </c>
      <c r="H15" s="46" t="s">
        <v>49</v>
      </c>
      <c r="I15" s="48" t="s">
        <v>58</v>
      </c>
      <c r="J15" s="10">
        <f>E15-51</f>
        <v>1716.5</v>
      </c>
    </row>
    <row r="16" spans="1:10" ht="60.75" customHeight="1" x14ac:dyDescent="0.25">
      <c r="A16" s="18">
        <v>3</v>
      </c>
      <c r="B16" s="1"/>
      <c r="C16" s="47"/>
      <c r="D16" s="13" t="s">
        <v>63</v>
      </c>
      <c r="E16" s="10">
        <f>($D$7+80)/3</f>
        <v>1193.3333333333333</v>
      </c>
      <c r="F16" s="14" t="str">
        <f t="shared" ref="F16:F19" si="0">IF(E16&gt;1500,"&gt;1500мм!!!",IF(E16&lt;600,"600&lt;!!!","норма"))</f>
        <v>норма</v>
      </c>
      <c r="H16" s="47"/>
      <c r="I16" s="49"/>
      <c r="J16" s="10">
        <f>E16-51</f>
        <v>1142.3333333333333</v>
      </c>
    </row>
    <row r="17" spans="1:10" ht="60.75" customHeight="1" x14ac:dyDescent="0.25">
      <c r="A17" s="18">
        <v>4</v>
      </c>
      <c r="B17" s="1"/>
      <c r="C17" s="47"/>
      <c r="D17" s="13" t="s">
        <v>73</v>
      </c>
      <c r="E17" s="10">
        <f>($D$7+125)/4</f>
        <v>906.25</v>
      </c>
      <c r="F17" s="14" t="str">
        <f t="shared" si="0"/>
        <v>норма</v>
      </c>
      <c r="H17" s="47"/>
      <c r="I17" s="49"/>
      <c r="J17" s="10">
        <f>E17-51</f>
        <v>855.25</v>
      </c>
    </row>
    <row r="18" spans="1:10" ht="60.75" customHeight="1" x14ac:dyDescent="0.25">
      <c r="A18" s="18">
        <v>4</v>
      </c>
      <c r="B18" s="1"/>
      <c r="C18" s="47"/>
      <c r="D18" s="13" t="s">
        <v>74</v>
      </c>
      <c r="E18" s="10">
        <f>($D$7+70)/4</f>
        <v>892.5</v>
      </c>
      <c r="F18" s="14" t="str">
        <f t="shared" si="0"/>
        <v>норма</v>
      </c>
      <c r="H18" s="47"/>
      <c r="I18" s="49"/>
      <c r="J18" s="10">
        <f>E18-51</f>
        <v>841.5</v>
      </c>
    </row>
    <row r="19" spans="1:10" ht="60.75" customHeight="1" x14ac:dyDescent="0.25">
      <c r="A19" s="18">
        <v>5</v>
      </c>
      <c r="B19" s="1"/>
      <c r="C19" s="32"/>
      <c r="D19" s="13" t="s">
        <v>65</v>
      </c>
      <c r="E19" s="10">
        <f>($D$7+170)/5</f>
        <v>734</v>
      </c>
      <c r="F19" s="14" t="str">
        <f t="shared" si="0"/>
        <v>норма</v>
      </c>
      <c r="H19" s="32"/>
      <c r="I19" s="50"/>
      <c r="J19" s="10">
        <f>E19-51</f>
        <v>683</v>
      </c>
    </row>
    <row r="20" spans="1:10" ht="5.25" customHeight="1" x14ac:dyDescent="0.25"/>
    <row r="21" spans="1:10" ht="15.75" x14ac:dyDescent="0.25">
      <c r="A21" s="51" t="s">
        <v>31</v>
      </c>
      <c r="B21" s="52"/>
      <c r="C21" s="52"/>
      <c r="D21" s="52"/>
      <c r="E21" s="53"/>
    </row>
    <row r="22" spans="1:10" x14ac:dyDescent="0.25">
      <c r="A22" s="54" t="s">
        <v>32</v>
      </c>
      <c r="B22" s="55"/>
      <c r="C22" s="9" t="s">
        <v>21</v>
      </c>
      <c r="D22" s="9" t="s">
        <v>1</v>
      </c>
      <c r="E22" s="9" t="s">
        <v>18</v>
      </c>
    </row>
    <row r="23" spans="1:10" ht="15.75" x14ac:dyDescent="0.25">
      <c r="A23" s="38" t="s">
        <v>33</v>
      </c>
      <c r="B23" s="39"/>
      <c r="C23" s="19" t="s">
        <v>50</v>
      </c>
      <c r="D23" s="13" t="s">
        <v>30</v>
      </c>
      <c r="E23" s="10">
        <f>$E$10-57</f>
        <v>2503</v>
      </c>
    </row>
    <row r="24" spans="1:10" ht="15.75" x14ac:dyDescent="0.25">
      <c r="A24" s="38" t="s">
        <v>34</v>
      </c>
      <c r="B24" s="39"/>
      <c r="C24" s="19" t="s">
        <v>50</v>
      </c>
      <c r="D24" s="13" t="s">
        <v>36</v>
      </c>
      <c r="E24" s="10">
        <f>$E$10-59</f>
        <v>2501</v>
      </c>
    </row>
    <row r="25" spans="1:10" ht="15.75" x14ac:dyDescent="0.25">
      <c r="A25" s="38" t="s">
        <v>35</v>
      </c>
      <c r="B25" s="39"/>
      <c r="C25" s="19" t="s">
        <v>50</v>
      </c>
      <c r="D25" s="13" t="s">
        <v>29</v>
      </c>
      <c r="E25" s="10">
        <f>$E$10-60</f>
        <v>2500</v>
      </c>
    </row>
    <row r="26" spans="1:10" ht="6" customHeight="1" x14ac:dyDescent="0.25"/>
    <row r="27" spans="1:10" ht="15.75" x14ac:dyDescent="0.25">
      <c r="A27" s="30" t="s">
        <v>52</v>
      </c>
      <c r="B27" s="30"/>
      <c r="C27" s="30"/>
      <c r="D27" s="30"/>
      <c r="E27" s="30"/>
    </row>
    <row r="28" spans="1:10" ht="15.75" x14ac:dyDescent="0.25">
      <c r="A28" s="12" t="s">
        <v>17</v>
      </c>
      <c r="B28" s="12" t="s">
        <v>32</v>
      </c>
      <c r="C28" s="12" t="s">
        <v>21</v>
      </c>
      <c r="D28" s="9" t="s">
        <v>1</v>
      </c>
      <c r="E28" s="9" t="s">
        <v>18</v>
      </c>
      <c r="H28" s="30" t="s">
        <v>40</v>
      </c>
      <c r="I28" s="30"/>
      <c r="J28" s="30"/>
    </row>
    <row r="29" spans="1:10" ht="15.75" customHeight="1" x14ac:dyDescent="0.25">
      <c r="A29" s="18">
        <v>2</v>
      </c>
      <c r="B29" s="43" t="s">
        <v>33</v>
      </c>
      <c r="C29" s="46" t="s">
        <v>51</v>
      </c>
      <c r="D29" s="48" t="s">
        <v>59</v>
      </c>
      <c r="E29" s="10">
        <f>E15-35</f>
        <v>1732.5</v>
      </c>
      <c r="H29" s="21" t="s">
        <v>41</v>
      </c>
      <c r="I29" s="22"/>
      <c r="J29" s="23"/>
    </row>
    <row r="30" spans="1:10" ht="15.75" x14ac:dyDescent="0.25">
      <c r="A30" s="18">
        <v>3</v>
      </c>
      <c r="B30" s="44"/>
      <c r="C30" s="47"/>
      <c r="D30" s="49"/>
      <c r="E30" s="10">
        <f>E16-35</f>
        <v>1158.3333333333333</v>
      </c>
      <c r="H30" s="24"/>
      <c r="I30" s="25"/>
      <c r="J30" s="26"/>
    </row>
    <row r="31" spans="1:10" ht="15.75" x14ac:dyDescent="0.25">
      <c r="A31" s="18">
        <v>4</v>
      </c>
      <c r="B31" s="44"/>
      <c r="C31" s="47"/>
      <c r="D31" s="49"/>
      <c r="E31" s="10">
        <f>E17-35</f>
        <v>871.25</v>
      </c>
      <c r="H31" s="24"/>
      <c r="I31" s="25"/>
      <c r="J31" s="26"/>
    </row>
    <row r="32" spans="1:10" ht="15.75" x14ac:dyDescent="0.25">
      <c r="A32" s="18">
        <v>4</v>
      </c>
      <c r="B32" s="44"/>
      <c r="C32" s="47"/>
      <c r="D32" s="49"/>
      <c r="E32" s="10">
        <f>E18-35</f>
        <v>857.5</v>
      </c>
      <c r="H32" s="24"/>
      <c r="I32" s="25"/>
      <c r="J32" s="26"/>
    </row>
    <row r="33" spans="1:10" ht="15.75" x14ac:dyDescent="0.25">
      <c r="A33" s="18">
        <v>5</v>
      </c>
      <c r="B33" s="45"/>
      <c r="C33" s="32"/>
      <c r="D33" s="50"/>
      <c r="E33" s="10">
        <f>E19-35</f>
        <v>699</v>
      </c>
      <c r="H33" s="24"/>
      <c r="I33" s="25"/>
      <c r="J33" s="26"/>
    </row>
    <row r="34" spans="1:10" ht="15" customHeight="1" x14ac:dyDescent="0.25">
      <c r="A34" s="18">
        <v>2</v>
      </c>
      <c r="B34" s="43" t="s">
        <v>34</v>
      </c>
      <c r="C34" s="46" t="s">
        <v>51</v>
      </c>
      <c r="D34" s="48" t="s">
        <v>60</v>
      </c>
      <c r="E34" s="10">
        <f>E15-37</f>
        <v>1730.5</v>
      </c>
      <c r="H34" s="24"/>
      <c r="I34" s="25"/>
      <c r="J34" s="26"/>
    </row>
    <row r="35" spans="1:10" ht="15.75" x14ac:dyDescent="0.25">
      <c r="A35" s="18">
        <v>3</v>
      </c>
      <c r="B35" s="44"/>
      <c r="C35" s="47"/>
      <c r="D35" s="49"/>
      <c r="E35" s="10">
        <f>E16-37</f>
        <v>1156.3333333333333</v>
      </c>
      <c r="H35" s="24"/>
      <c r="I35" s="25"/>
      <c r="J35" s="26"/>
    </row>
    <row r="36" spans="1:10" ht="15.75" x14ac:dyDescent="0.25">
      <c r="A36" s="18">
        <v>4</v>
      </c>
      <c r="B36" s="44"/>
      <c r="C36" s="47"/>
      <c r="D36" s="49"/>
      <c r="E36" s="10">
        <f>E17-37</f>
        <v>869.25</v>
      </c>
      <c r="H36" s="24"/>
      <c r="I36" s="25"/>
      <c r="J36" s="26"/>
    </row>
    <row r="37" spans="1:10" ht="15.75" x14ac:dyDescent="0.25">
      <c r="A37" s="18">
        <v>4</v>
      </c>
      <c r="B37" s="44"/>
      <c r="C37" s="47"/>
      <c r="D37" s="49"/>
      <c r="E37" s="10">
        <f>E18-37</f>
        <v>855.5</v>
      </c>
      <c r="H37" s="24"/>
      <c r="I37" s="25"/>
      <c r="J37" s="26"/>
    </row>
    <row r="38" spans="1:10" ht="15.75" x14ac:dyDescent="0.25">
      <c r="A38" s="18">
        <v>5</v>
      </c>
      <c r="B38" s="45"/>
      <c r="C38" s="32"/>
      <c r="D38" s="50"/>
      <c r="E38" s="10">
        <f>E19-37</f>
        <v>697</v>
      </c>
      <c r="H38" s="24"/>
      <c r="I38" s="25"/>
      <c r="J38" s="26"/>
    </row>
    <row r="39" spans="1:10" ht="15" customHeight="1" x14ac:dyDescent="0.25">
      <c r="A39" s="18">
        <v>2</v>
      </c>
      <c r="B39" s="43" t="s">
        <v>35</v>
      </c>
      <c r="C39" s="46" t="s">
        <v>51</v>
      </c>
      <c r="D39" s="48" t="s">
        <v>61</v>
      </c>
      <c r="E39" s="10">
        <f>E15-38</f>
        <v>1729.5</v>
      </c>
      <c r="H39" s="24"/>
      <c r="I39" s="25"/>
      <c r="J39" s="26"/>
    </row>
    <row r="40" spans="1:10" ht="15.75" x14ac:dyDescent="0.25">
      <c r="A40" s="18">
        <v>3</v>
      </c>
      <c r="B40" s="44"/>
      <c r="C40" s="47"/>
      <c r="D40" s="49"/>
      <c r="E40" s="10">
        <f>E16-38</f>
        <v>1155.3333333333333</v>
      </c>
      <c r="H40" s="24"/>
      <c r="I40" s="25"/>
      <c r="J40" s="26"/>
    </row>
    <row r="41" spans="1:10" ht="15.75" x14ac:dyDescent="0.25">
      <c r="A41" s="18">
        <v>4</v>
      </c>
      <c r="B41" s="44"/>
      <c r="C41" s="47"/>
      <c r="D41" s="49"/>
      <c r="E41" s="10">
        <f>E17-38</f>
        <v>868.25</v>
      </c>
      <c r="H41" s="24"/>
      <c r="I41" s="25"/>
      <c r="J41" s="26"/>
    </row>
    <row r="42" spans="1:10" ht="15.75" x14ac:dyDescent="0.25">
      <c r="A42" s="18">
        <v>4</v>
      </c>
      <c r="B42" s="44"/>
      <c r="C42" s="47"/>
      <c r="D42" s="49"/>
      <c r="E42" s="10">
        <f>E18-38</f>
        <v>854.5</v>
      </c>
      <c r="H42" s="24"/>
      <c r="I42" s="25"/>
      <c r="J42" s="26"/>
    </row>
    <row r="43" spans="1:10" ht="15.75" x14ac:dyDescent="0.25">
      <c r="A43" s="18">
        <v>5</v>
      </c>
      <c r="B43" s="45"/>
      <c r="C43" s="32"/>
      <c r="D43" s="50"/>
      <c r="E43" s="10">
        <f>E19-38</f>
        <v>696</v>
      </c>
      <c r="H43" s="27"/>
      <c r="I43" s="28"/>
      <c r="J43" s="29"/>
    </row>
  </sheetData>
  <mergeCells count="31">
    <mergeCell ref="H13:J13"/>
    <mergeCell ref="C15:C19"/>
    <mergeCell ref="H15:H19"/>
    <mergeCell ref="I15:I19"/>
    <mergeCell ref="A4:D4"/>
    <mergeCell ref="A5:B5"/>
    <mergeCell ref="A6:B6"/>
    <mergeCell ref="A7:B7"/>
    <mergeCell ref="A9:B9"/>
    <mergeCell ref="A10:B10"/>
    <mergeCell ref="A21:E21"/>
    <mergeCell ref="A23:B23"/>
    <mergeCell ref="A22:B22"/>
    <mergeCell ref="A13:F13"/>
    <mergeCell ref="A11:B11"/>
    <mergeCell ref="A2:D2"/>
    <mergeCell ref="A1:D1"/>
    <mergeCell ref="H28:J28"/>
    <mergeCell ref="H29:J43"/>
    <mergeCell ref="B34:B38"/>
    <mergeCell ref="C34:C38"/>
    <mergeCell ref="D34:D38"/>
    <mergeCell ref="B39:B43"/>
    <mergeCell ref="C39:C43"/>
    <mergeCell ref="D39:D43"/>
    <mergeCell ref="A24:B24"/>
    <mergeCell ref="A25:B25"/>
    <mergeCell ref="A27:E27"/>
    <mergeCell ref="D29:D33"/>
    <mergeCell ref="C29:C33"/>
    <mergeCell ref="B29:B33"/>
  </mergeCells>
  <conditionalFormatting sqref="F10">
    <cfRule type="cellIs" dxfId="1" priority="2" operator="equal">
      <formula>"норма"</formula>
    </cfRule>
  </conditionalFormatting>
  <conditionalFormatting sqref="F15:F19">
    <cfRule type="cellIs" dxfId="0" priority="1" operator="equal">
      <formula>"норма"</formula>
    </cfRule>
  </conditionalFormatting>
  <pageMargins left="0.11811023622047245" right="0.11811023622047245" top="0.15748031496062992" bottom="0.15748031496062992" header="0.31496062992125984" footer="0.31496062992125984"/>
  <pageSetup paperSize="9" scale="68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/>
  <dimension ref="A1:C11"/>
  <sheetViews>
    <sheetView zoomScale="150" zoomScaleNormal="150" zoomScalePageLayoutView="150" workbookViewId="0">
      <selection activeCell="C12" sqref="C12"/>
    </sheetView>
  </sheetViews>
  <sheetFormatPr defaultColWidth="8.85546875" defaultRowHeight="15" x14ac:dyDescent="0.25"/>
  <cols>
    <col min="1" max="1" width="30.42578125" style="3" bestFit="1" customWidth="1"/>
    <col min="2" max="2" width="31.42578125" style="3" bestFit="1" customWidth="1"/>
    <col min="3" max="3" width="32.7109375" style="3" bestFit="1" customWidth="1"/>
  </cols>
  <sheetData>
    <row r="1" spans="1:3" ht="32.25" customHeight="1" x14ac:dyDescent="0.25">
      <c r="A1" s="56" t="s">
        <v>14</v>
      </c>
      <c r="B1" s="57"/>
      <c r="C1" s="58"/>
    </row>
    <row r="2" spans="1:3" ht="15.75" x14ac:dyDescent="0.25">
      <c r="A2" s="4" t="s">
        <v>2</v>
      </c>
      <c r="B2" s="4" t="s">
        <v>3</v>
      </c>
      <c r="C2" s="4" t="s">
        <v>4</v>
      </c>
    </row>
    <row r="3" spans="1:3" ht="15.75" x14ac:dyDescent="0.25">
      <c r="A3" s="5" t="s">
        <v>5</v>
      </c>
      <c r="B3" s="5" t="s">
        <v>6</v>
      </c>
      <c r="C3" s="5" t="s">
        <v>7</v>
      </c>
    </row>
    <row r="4" spans="1:3" ht="31.5" x14ac:dyDescent="0.25">
      <c r="A4" s="4" t="s">
        <v>8</v>
      </c>
      <c r="B4" s="4" t="s">
        <v>9</v>
      </c>
      <c r="C4" s="4" t="s">
        <v>10</v>
      </c>
    </row>
    <row r="5" spans="1:3" ht="15.75" x14ac:dyDescent="0.25">
      <c r="A5" s="5" t="s">
        <v>11</v>
      </c>
      <c r="B5" s="5" t="s">
        <v>12</v>
      </c>
      <c r="C5" s="5" t="s">
        <v>13</v>
      </c>
    </row>
    <row r="7" spans="1:3" ht="29.1" customHeight="1" x14ac:dyDescent="0.25">
      <c r="A7" s="56" t="s">
        <v>66</v>
      </c>
      <c r="B7" s="57"/>
      <c r="C7" s="58"/>
    </row>
    <row r="8" spans="1:3" ht="15.75" x14ac:dyDescent="0.25">
      <c r="A8" s="4" t="s">
        <v>2</v>
      </c>
      <c r="B8" s="4" t="s">
        <v>3</v>
      </c>
      <c r="C8" s="4" t="s">
        <v>4</v>
      </c>
    </row>
    <row r="9" spans="1:3" ht="15.75" x14ac:dyDescent="0.25">
      <c r="A9" s="5" t="s">
        <v>67</v>
      </c>
      <c r="B9" s="5" t="s">
        <v>68</v>
      </c>
      <c r="C9" s="5" t="s">
        <v>69</v>
      </c>
    </row>
    <row r="10" spans="1:3" ht="31.5" x14ac:dyDescent="0.25">
      <c r="A10" s="4" t="s">
        <v>8</v>
      </c>
      <c r="B10" s="4" t="s">
        <v>9</v>
      </c>
      <c r="C10" s="4" t="s">
        <v>10</v>
      </c>
    </row>
    <row r="11" spans="1:3" ht="15.75" x14ac:dyDescent="0.25">
      <c r="A11" s="5" t="s">
        <v>71</v>
      </c>
      <c r="B11" s="5" t="s">
        <v>70</v>
      </c>
      <c r="C11" s="5" t="s">
        <v>72</v>
      </c>
    </row>
  </sheetData>
  <mergeCells count="2">
    <mergeCell ref="A1:C1"/>
    <mergeCell ref="A7:C7"/>
  </mergeCells>
  <pageMargins left="0.70866141732283472" right="0.70866141732283472" top="0.74803149606299213" bottom="0.74803149606299213" header="0.31496062992125984" footer="0.31496062992125984"/>
  <pageSetup paperSize="9" orientation="landscape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списки</vt:lpstr>
      <vt:lpstr>Справочник</vt:lpstr>
      <vt:lpstr>Новая ручка без шлегеля</vt:lpstr>
      <vt:lpstr>Новая ручка со шлегелем</vt:lpstr>
      <vt:lpstr>Средняя рамка</vt:lpstr>
      <vt:lpstr>наполнение</vt:lpstr>
      <vt:lpstr>ручка</vt:lpstr>
      <vt:lpstr>тип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Пользователь</cp:lastModifiedBy>
  <cp:lastPrinted>2014-01-13T07:10:58Z</cp:lastPrinted>
  <dcterms:created xsi:type="dcterms:W3CDTF">2010-04-28T11:32:42Z</dcterms:created>
  <dcterms:modified xsi:type="dcterms:W3CDTF">2016-09-09T06:06:28Z</dcterms:modified>
</cp:coreProperties>
</file>