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50" windowWidth="20055" windowHeight="8040" tabRatio="884" firstSheet="2" activeTab="2"/>
  </bookViews>
  <sheets>
    <sheet name="списки" sheetId="8" state="hidden" r:id="rId1"/>
    <sheet name="Справочник" sheetId="9" state="hidden" r:id="rId2"/>
    <sheet name="Новая ручка без шлегеля" sheetId="11" r:id="rId3"/>
    <sheet name="Новая ручка со шлегелем" sheetId="12" r:id="rId4"/>
    <sheet name="Средняя рамка" sheetId="5" r:id="rId5"/>
  </sheets>
  <definedNames>
    <definedName name="наполнение">списки!$B$1:$B$3</definedName>
    <definedName name="ручка">списки!$A$1:$A$2</definedName>
    <definedName name="тип">Справочник!$A$1:$A$6</definedName>
  </definedNames>
  <calcPr calcId="145621"/>
</workbook>
</file>

<file path=xl/calcChain.xml><?xml version="1.0" encoding="utf-8"?>
<calcChain xmlns="http://schemas.openxmlformats.org/spreadsheetml/2006/main">
  <c r="E10" i="12" l="1"/>
  <c r="E23" i="12" s="1"/>
  <c r="E11" i="12"/>
  <c r="E15" i="12"/>
  <c r="J15" i="12" s="1"/>
  <c r="E16" i="12"/>
  <c r="E30" i="12" s="1"/>
  <c r="J16" i="12"/>
  <c r="E17" i="12"/>
  <c r="E41" i="12" s="1"/>
  <c r="J17" i="12"/>
  <c r="E18" i="12"/>
  <c r="J18" i="12" s="1"/>
  <c r="E19" i="12"/>
  <c r="F19" i="12" s="1"/>
  <c r="J19" i="12"/>
  <c r="E38" i="12"/>
  <c r="E39" i="12"/>
  <c r="E37" i="12" l="1"/>
  <c r="E35" i="12"/>
  <c r="F16" i="12"/>
  <c r="F15" i="12"/>
  <c r="E34" i="12"/>
  <c r="E33" i="12"/>
  <c r="F17" i="12"/>
  <c r="E43" i="12"/>
  <c r="E32" i="12"/>
  <c r="F18" i="12"/>
  <c r="E42" i="12"/>
  <c r="E29" i="12"/>
  <c r="F10" i="12"/>
  <c r="E25" i="12"/>
  <c r="E24" i="12"/>
  <c r="E40" i="12"/>
  <c r="E31" i="12"/>
  <c r="E36" i="12"/>
  <c r="E19" i="11"/>
  <c r="F19" i="11" s="1"/>
  <c r="E43" i="11" l="1"/>
  <c r="E38" i="11"/>
  <c r="E33" i="11"/>
  <c r="E11" i="11"/>
  <c r="J19" i="11"/>
  <c r="E18" i="11"/>
  <c r="E17" i="11"/>
  <c r="E16" i="11"/>
  <c r="E15" i="11"/>
  <c r="E10" i="11"/>
  <c r="F10" i="11" s="1"/>
  <c r="J16" i="11" l="1"/>
  <c r="F16" i="11"/>
  <c r="E30" i="11"/>
  <c r="E40" i="11"/>
  <c r="E35" i="11"/>
  <c r="J17" i="11"/>
  <c r="F17" i="11"/>
  <c r="E41" i="11"/>
  <c r="E31" i="11"/>
  <c r="E36" i="11"/>
  <c r="J18" i="11"/>
  <c r="F18" i="11"/>
  <c r="E32" i="11"/>
  <c r="E37" i="11"/>
  <c r="E42" i="11"/>
  <c r="J15" i="11"/>
  <c r="F15" i="11"/>
  <c r="E29" i="11"/>
  <c r="E34" i="11"/>
  <c r="E39" i="11"/>
  <c r="E25" i="11"/>
  <c r="E24" i="11"/>
  <c r="E23" i="11"/>
</calcChain>
</file>

<file path=xl/sharedStrings.xml><?xml version="1.0" encoding="utf-8"?>
<sst xmlns="http://schemas.openxmlformats.org/spreadsheetml/2006/main" count="163" uniqueCount="68">
  <si>
    <t>Высота двери</t>
  </si>
  <si>
    <t>формула</t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</si>
  <si>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</si>
  <si>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</si>
  <si>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</si>
  <si>
    <t>9 мм</t>
  </si>
  <si>
    <t>11 мм</t>
  </si>
  <si>
    <t>12 мм</t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</si>
  <si>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</si>
  <si>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10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</si>
  <si>
    <r>
      <t>ЛДСП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8 мм</t>
    </r>
    <r>
      <rPr>
        <sz val="12"/>
        <color rgb="FF000000"/>
        <rFont val="Calibri"/>
        <family val="2"/>
        <charset val="204"/>
        <scheme val="minor"/>
      </rPr>
      <t>)</t>
    </r>
    <r>
      <rPr>
        <b/>
        <sz val="12"/>
        <color rgb="FF000000"/>
        <rFont val="Calibri"/>
        <family val="2"/>
        <charset val="204"/>
        <scheme val="minor"/>
      </rPr>
      <t xml:space="preserve">/ </t>
    </r>
    <r>
      <rPr>
        <sz val="12"/>
        <color rgb="FF000000"/>
        <rFont val="Calibri"/>
        <family val="2"/>
        <charset val="204"/>
        <scheme val="minor"/>
      </rPr>
      <t>Зеркало</t>
    </r>
    <r>
      <rPr>
        <b/>
        <sz val="12"/>
        <color rgb="FF000000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>(</t>
    </r>
    <r>
      <rPr>
        <b/>
        <sz val="12"/>
        <color rgb="FF000000"/>
        <rFont val="Calibri"/>
        <family val="2"/>
        <charset val="204"/>
        <scheme val="minor"/>
      </rPr>
      <t>4 мм</t>
    </r>
    <r>
      <rPr>
        <sz val="12"/>
        <color rgb="FF000000"/>
        <rFont val="Calibri"/>
        <family val="2"/>
        <charset val="204"/>
        <scheme val="minor"/>
      </rPr>
      <t>)</t>
    </r>
  </si>
  <si>
    <t>10 мм</t>
  </si>
  <si>
    <t>10.5 мм</t>
  </si>
  <si>
    <t>11,5 мм</t>
  </si>
  <si>
    <t>Одна средняя рамка с саморезом «забирает» от высоты или ширины наполнения при возможных комбинациях</t>
  </si>
  <si>
    <t>C</t>
  </si>
  <si>
    <t>H</t>
  </si>
  <si>
    <t>дверей</t>
  </si>
  <si>
    <t>размер</t>
  </si>
  <si>
    <t>Высота проема</t>
  </si>
  <si>
    <t>Ширина проема</t>
  </si>
  <si>
    <t>обозначение</t>
  </si>
  <si>
    <t>наименование</t>
  </si>
  <si>
    <t>вид монтажа</t>
  </si>
  <si>
    <t>Ндв. = Нпр. - 40мм</t>
  </si>
  <si>
    <t>Длина направляющих</t>
  </si>
  <si>
    <t>РАСЧЕТ ШИРИНЫ ДВЕРЕЙ В ЗАВИСИМОСТИ ОТ ИХ КОЛИЧЕСТВА И РАСПОЛОЖЕНИЯ</t>
  </si>
  <si>
    <t>РАСЧЕТ ДЛИН ГОРИЗОНТОВ</t>
  </si>
  <si>
    <t>ДЛЯ РАСЧЕТА РАЗМЕРОВ ДВЕРЕЙ ВВЕДИТЕ ПАРАМЕТРЫ ПРОЕМА:</t>
  </si>
  <si>
    <t>Lнап. = Lдв. - 60мм</t>
  </si>
  <si>
    <t>Lгор. = Lдв. - 76,4мм</t>
  </si>
  <si>
    <t>Lдв. = (Lпр. +29,5мм)/2</t>
  </si>
  <si>
    <t>Lдв. = (Lпр. + 69мм)/3</t>
  </si>
  <si>
    <t>Lдв. = (Lпр. + 108,5мм)/4</t>
  </si>
  <si>
    <t>Lдв. = (Lпр. + 148мм)/5</t>
  </si>
  <si>
    <t>Lдв. = (Lпр. + 39,5мм)/2</t>
  </si>
  <si>
    <t>Lдв. = (Lпр. + 79мм)/3</t>
  </si>
  <si>
    <t>Lдв. = (Lпр. + 118,5мм)/4</t>
  </si>
  <si>
    <t>Lдв. = (Lпр. + 79мм)/4</t>
  </si>
  <si>
    <t>Lдв. = (Lпр. + 158мм)/5</t>
  </si>
  <si>
    <t>Hнап. = Hдв. - 60мм</t>
  </si>
  <si>
    <t>Hнап. = Hдв. - 57мм</t>
  </si>
  <si>
    <t>РАСЧЕТ ВЫСОТЫ НАПОЛНЕНИЯ В ЗАВИСИМОСТИ ОТ ТИПА</t>
  </si>
  <si>
    <t>вид наполнения</t>
  </si>
  <si>
    <t>ЛДСП, 10мм</t>
  </si>
  <si>
    <t>ЛДСП, 8мм</t>
  </si>
  <si>
    <t>Стекло/зеркало, 4мм</t>
  </si>
  <si>
    <t>Hнап. = Hдв. - 59мм</t>
  </si>
  <si>
    <t>Lнап. = Lдв. - 62мм</t>
  </si>
  <si>
    <t>Lнап. = Lдв. - 63мм</t>
  </si>
  <si>
    <t>допуск</t>
  </si>
  <si>
    <t>РАСЧЕТ И ПОДБОР КОЛИЧЕСТВА И РАЗМЕРОВ ДВЕРЕЙ (СО ШЛЕГЕЛЕМ)</t>
  </si>
  <si>
    <t>ПОДБОР КОЛИЧЕСТВА И РАСЧЕТ РАЗМЕРОВ ДВЕРЕЙ (БЕЗ ШЛЕГЕЛЯ)</t>
  </si>
  <si>
    <t>ВЕРТИКАЛЬНАЯ РУЧКА CKRU 0413</t>
  </si>
  <si>
    <t>СВЕРЛОВКА ОТВЕРСТИЙ ДЛЯ МОНТАЖА</t>
  </si>
  <si>
    <r>
      <t xml:space="preserve">Расстояние от края профиля до центра крайнего отверстия равно </t>
    </r>
    <r>
      <rPr>
        <b/>
        <sz val="12"/>
        <color rgb="FFC00000"/>
        <rFont val="Calibri"/>
        <family val="2"/>
        <charset val="204"/>
        <scheme val="minor"/>
      </rPr>
      <t>7,5 мм</t>
    </r>
    <r>
      <rPr>
        <sz val="11"/>
        <color theme="1"/>
        <rFont val="Calibri"/>
        <family val="2"/>
        <charset val="204"/>
        <scheme val="minor"/>
      </rPr>
      <t xml:space="preserve">. Расстояние между центрами отверстия для сборочного винта и отверстия для регулировочного винта (ролик) равно </t>
    </r>
    <r>
      <rPr>
        <b/>
        <sz val="12"/>
        <color rgb="FFC00000"/>
        <rFont val="Calibri"/>
        <family val="2"/>
        <charset val="204"/>
        <scheme val="minor"/>
      </rPr>
      <t>34 мм</t>
    </r>
    <r>
      <rPr>
        <sz val="11"/>
        <color theme="1"/>
        <rFont val="Calibri"/>
        <family val="2"/>
        <charset val="204"/>
        <scheme val="minor"/>
      </rPr>
      <t xml:space="preserve">. Размер отверстия зависит от диаметра шляпки сборочного винта. Диаметры отверстий: внутренний равен </t>
    </r>
    <r>
      <rPr>
        <b/>
        <sz val="12"/>
        <color rgb="FFC00000"/>
        <rFont val="Calibri"/>
        <family val="2"/>
        <charset val="204"/>
        <scheme val="minor"/>
      </rPr>
      <t>5,5 мм</t>
    </r>
    <r>
      <rPr>
        <sz val="11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2"/>
        <color rgb="FFC00000"/>
        <rFont val="Calibri"/>
        <family val="2"/>
        <charset val="204"/>
        <scheme val="minor"/>
      </rPr>
      <t>9 мм</t>
    </r>
    <r>
      <rPr>
        <sz val="11"/>
        <color theme="1"/>
        <rFont val="Calibri"/>
        <family val="2"/>
        <charset val="204"/>
        <scheme val="minor"/>
      </rPr>
      <t>. Внимание! Отверстия в вертикальных профилях сверлить с учетом зеркального расположения профилей в двери.</t>
    </r>
  </si>
  <si>
    <t>Lнапр. = Lпр.</t>
  </si>
  <si>
    <t>размер проема</t>
  </si>
  <si>
    <r>
      <rPr>
        <b/>
        <sz val="12"/>
        <color theme="1"/>
        <rFont val="Calibri"/>
        <family val="2"/>
        <charset val="204"/>
        <scheme val="minor"/>
      </rPr>
      <t>Н</t>
    </r>
    <r>
      <rPr>
        <sz val="12"/>
        <color theme="1"/>
        <rFont val="Calibri"/>
        <family val="2"/>
        <charset val="204"/>
        <scheme val="minor"/>
      </rPr>
      <t>пр.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</si>
  <si>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пр.</t>
    </r>
  </si>
  <si>
    <r>
      <rPr>
        <b/>
        <sz val="12"/>
        <color theme="1"/>
        <rFont val="Calibri"/>
        <family val="2"/>
        <charset val="204"/>
        <scheme val="minor"/>
      </rPr>
      <t>Н</t>
    </r>
    <r>
      <rPr>
        <sz val="12"/>
        <color theme="1"/>
        <rFont val="Calibri"/>
        <family val="2"/>
        <charset val="204"/>
        <scheme val="minor"/>
      </rPr>
      <t>дв.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</si>
  <si>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напр.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</si>
  <si>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дв.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</si>
  <si>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гор.</t>
    </r>
  </si>
  <si>
    <r>
      <rPr>
        <b/>
        <sz val="12"/>
        <color theme="1"/>
        <rFont val="Calibri"/>
        <family val="2"/>
        <charset val="204"/>
        <scheme val="minor"/>
      </rPr>
      <t>H</t>
    </r>
    <r>
      <rPr>
        <sz val="12"/>
        <color theme="1"/>
        <rFont val="Calibri"/>
        <family val="2"/>
        <charset val="204"/>
        <scheme val="minor"/>
      </rPr>
      <t>нап.</t>
    </r>
  </si>
  <si>
    <r>
      <rPr>
        <b/>
        <sz val="12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нап.</t>
    </r>
  </si>
  <si>
    <t>РАСЧЕТ ШИРИНЫ НАПОЛНЕНИЯ В ЗАВИСИМОСТИ ОТ ТИПА И КОЛИЧЕСТВА ДВЕРЕЙ</t>
  </si>
  <si>
    <t>Lдв. = (Lпр. + 59мм)/4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</si>
</sst>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шт.&quot;"/>
    <numFmt numFmtId="165" formatCode="#,##0.00&quot; мм&quot;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4" fillId="0" borderId="1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16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47625</xdr:rowOff>
        </xdr:from>
        <xdr:to>
          <xdr:col>1</xdr:col>
          <xdr:colOff>3762375</xdr:colOff>
          <xdr:row>14</xdr:row>
          <xdr:rowOff>723900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57150</xdr:rowOff>
        </xdr:from>
        <xdr:to>
          <xdr:col>1</xdr:col>
          <xdr:colOff>3781425</xdr:colOff>
          <xdr:row>15</xdr:row>
          <xdr:rowOff>723900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3771900</xdr:colOff>
          <xdr:row>16</xdr:row>
          <xdr:rowOff>733425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28575</xdr:rowOff>
        </xdr:from>
        <xdr:to>
          <xdr:col>1</xdr:col>
          <xdr:colOff>3762375</xdr:colOff>
          <xdr:row>17</xdr:row>
          <xdr:rowOff>733425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38100</xdr:rowOff>
        </xdr:from>
        <xdr:to>
          <xdr:col>1</xdr:col>
          <xdr:colOff>3771900</xdr:colOff>
          <xdr:row>18</xdr:row>
          <xdr:rowOff>733425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47625</xdr:rowOff>
        </xdr:from>
        <xdr:to>
          <xdr:col>1</xdr:col>
          <xdr:colOff>3762375</xdr:colOff>
          <xdr:row>14</xdr:row>
          <xdr:rowOff>723900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57150</xdr:rowOff>
        </xdr:from>
        <xdr:to>
          <xdr:col>1</xdr:col>
          <xdr:colOff>3781425</xdr:colOff>
          <xdr:row>15</xdr:row>
          <xdr:rowOff>723900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3771900</xdr:colOff>
          <xdr:row>16</xdr:row>
          <xdr:rowOff>733425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28575</xdr:rowOff>
        </xdr:from>
        <xdr:to>
          <xdr:col>1</xdr:col>
          <xdr:colOff>3762375</xdr:colOff>
          <xdr:row>17</xdr:row>
          <xdr:rowOff>733425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18</xdr:row>
          <xdr:rowOff>38100</xdr:rowOff>
        </xdr:from>
        <xdr:to>
          <xdr:col>1</xdr:col>
          <xdr:colOff>3771900</xdr:colOff>
          <xdr:row>18</xdr:row>
          <xdr:rowOff>733425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10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7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9.bin"/><Relationship Id="rId4" Type="http://schemas.openxmlformats.org/officeDocument/2006/relationships/oleObject" Target="../embeddings/oleObject6.bin"/><Relationship Id="rId9" Type="http://schemas.openxmlformats.org/officeDocument/2006/relationships/image" Target="../media/image3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B3"/>
  <sheetViews>
    <sheetView workbookViewId="0">
      <selection activeCell="B1" sqref="B1"/>
    </sheetView>
  </sheetViews>
  <sheetFormatPr defaultRowHeight="15" x14ac:dyDescent="0.25"/>
  <sheetData>
    <row r="1" spans="1:2" x14ac:dyDescent="0.25">
      <c r="A1" t="s">
        <v>15</v>
      </c>
      <c r="B1">
        <v>4</v>
      </c>
    </row>
    <row r="2" spans="1:2" x14ac:dyDescent="0.25">
      <c r="A2" t="s">
        <v>16</v>
      </c>
      <c r="B2">
        <v>8</v>
      </c>
    </row>
    <row r="3" spans="1:2" x14ac:dyDescent="0.25">
      <c r="B3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:B6"/>
    </sheetView>
  </sheetViews>
  <sheetFormatPr defaultRowHeight="15" x14ac:dyDescent="0.25"/>
  <cols>
    <col min="1" max="1" width="32.7109375" style="7" bestFit="1" customWidth="1"/>
    <col min="2" max="2" width="9.85546875" bestFit="1" customWidth="1"/>
  </cols>
  <sheetData>
    <row r="1" spans="1:2" ht="15.75" x14ac:dyDescent="0.25">
      <c r="A1" s="6" t="s">
        <v>2</v>
      </c>
      <c r="B1" s="8">
        <v>9</v>
      </c>
    </row>
    <row r="2" spans="1:2" ht="15.75" x14ac:dyDescent="0.25">
      <c r="A2" s="6" t="s">
        <v>8</v>
      </c>
      <c r="B2" s="8">
        <v>10</v>
      </c>
    </row>
    <row r="3" spans="1:2" ht="15.75" x14ac:dyDescent="0.25">
      <c r="A3" s="6" t="s">
        <v>9</v>
      </c>
      <c r="B3" s="8">
        <v>10.5</v>
      </c>
    </row>
    <row r="4" spans="1:2" ht="15.75" x14ac:dyDescent="0.25">
      <c r="A4" s="6" t="s">
        <v>3</v>
      </c>
      <c r="B4" s="8">
        <v>11</v>
      </c>
    </row>
    <row r="5" spans="1:2" ht="15.75" x14ac:dyDescent="0.25">
      <c r="A5" s="6" t="s">
        <v>10</v>
      </c>
      <c r="B5" s="8">
        <v>11.5</v>
      </c>
    </row>
    <row r="6" spans="1:2" ht="15.75" x14ac:dyDescent="0.25">
      <c r="A6" s="6" t="s">
        <v>4</v>
      </c>
      <c r="B6" s="8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M17" sqref="M17"/>
    </sheetView>
  </sheetViews>
  <sheetFormatPr defaultRowHeight="15" x14ac:dyDescent="0.25"/>
  <cols>
    <col min="1" max="1" width="6.5703125" style="2" bestFit="1" customWidth="1"/>
    <col min="2" max="2" width="57.42578125" style="2" customWidth="1"/>
    <col min="3" max="3" width="11.42578125" style="2" bestFit="1" customWidth="1"/>
    <col min="4" max="4" width="23.42578125" style="2" bestFit="1" customWidth="1"/>
    <col min="5" max="5" width="11.28515625" style="2" bestFit="1" customWidth="1"/>
    <col min="6" max="6" width="10.140625" style="2" bestFit="1" customWidth="1"/>
    <col min="7" max="7" width="1.140625" style="2" customWidth="1"/>
    <col min="8" max="8" width="11.42578125" style="2" bestFit="1" customWidth="1"/>
    <col min="9" max="9" width="19.42578125" style="2" bestFit="1" customWidth="1"/>
    <col min="10" max="10" width="11.28515625" style="2" bestFit="1" customWidth="1"/>
    <col min="11" max="16384" width="9.140625" style="2"/>
  </cols>
  <sheetData>
    <row r="1" spans="1:10" ht="18.75" x14ac:dyDescent="0.25">
      <c r="A1" s="20" t="s">
        <v>53</v>
      </c>
      <c r="B1" s="20"/>
      <c r="C1" s="20"/>
      <c r="D1" s="20"/>
    </row>
    <row r="2" spans="1:10" ht="18.75" x14ac:dyDescent="0.25">
      <c r="A2" s="35" t="s">
        <v>52</v>
      </c>
      <c r="B2" s="35"/>
      <c r="C2" s="35"/>
      <c r="D2" s="35"/>
    </row>
    <row r="3" spans="1:10" ht="5.25" customHeight="1" x14ac:dyDescent="0.25"/>
    <row r="4" spans="1:10" ht="15.75" x14ac:dyDescent="0.25">
      <c r="A4" s="30" t="s">
        <v>28</v>
      </c>
      <c r="B4" s="30"/>
      <c r="C4" s="30"/>
      <c r="D4" s="30"/>
    </row>
    <row r="5" spans="1:10" x14ac:dyDescent="0.25">
      <c r="A5" s="37" t="s">
        <v>22</v>
      </c>
      <c r="B5" s="37"/>
      <c r="C5" s="9" t="s">
        <v>21</v>
      </c>
      <c r="D5" s="9" t="s">
        <v>57</v>
      </c>
    </row>
    <row r="6" spans="1:10" ht="18.75" x14ac:dyDescent="0.25">
      <c r="A6" s="42" t="s">
        <v>19</v>
      </c>
      <c r="B6" s="42"/>
      <c r="C6" s="19" t="s">
        <v>58</v>
      </c>
      <c r="D6" s="16">
        <v>2600</v>
      </c>
    </row>
    <row r="7" spans="1:10" ht="18.75" x14ac:dyDescent="0.25">
      <c r="A7" s="42" t="s">
        <v>20</v>
      </c>
      <c r="B7" s="42"/>
      <c r="C7" s="19" t="s">
        <v>59</v>
      </c>
      <c r="D7" s="17">
        <v>1800</v>
      </c>
    </row>
    <row r="8" spans="1:10" customFormat="1" ht="3.75" customHeight="1" x14ac:dyDescent="0.25">
      <c r="H8" s="2"/>
      <c r="I8" s="2"/>
      <c r="J8" s="2"/>
    </row>
    <row r="9" spans="1:10" customFormat="1" x14ac:dyDescent="0.25">
      <c r="A9" s="37" t="s">
        <v>22</v>
      </c>
      <c r="B9" s="37"/>
      <c r="C9" s="9" t="s">
        <v>21</v>
      </c>
      <c r="D9" s="9" t="s">
        <v>1</v>
      </c>
      <c r="E9" s="9" t="s">
        <v>18</v>
      </c>
      <c r="F9" s="12" t="s">
        <v>50</v>
      </c>
      <c r="H9" s="2"/>
      <c r="I9" s="2"/>
      <c r="J9" s="2"/>
    </row>
    <row r="10" spans="1:10" ht="15.75" x14ac:dyDescent="0.25">
      <c r="A10" s="42" t="s">
        <v>0</v>
      </c>
      <c r="B10" s="42"/>
      <c r="C10" s="19" t="s">
        <v>60</v>
      </c>
      <c r="D10" s="11" t="s">
        <v>24</v>
      </c>
      <c r="E10" s="10">
        <f>D6-40</f>
        <v>2560</v>
      </c>
      <c r="F10" s="14" t="str">
        <f>IF(E10&gt;3200,"&gt;3200мм!!!","норма")</f>
        <v>норма</v>
      </c>
    </row>
    <row r="11" spans="1:10" ht="15.75" x14ac:dyDescent="0.25">
      <c r="A11" s="42" t="s">
        <v>25</v>
      </c>
      <c r="B11" s="42"/>
      <c r="C11" s="19" t="s">
        <v>61</v>
      </c>
      <c r="D11" s="11" t="s">
        <v>56</v>
      </c>
      <c r="E11" s="10">
        <f>D7</f>
        <v>1800</v>
      </c>
    </row>
    <row r="12" spans="1:10" customFormat="1" ht="5.25" customHeight="1" x14ac:dyDescent="0.25"/>
    <row r="13" spans="1:10" customFormat="1" ht="15.75" x14ac:dyDescent="0.25">
      <c r="A13" s="36" t="s">
        <v>26</v>
      </c>
      <c r="B13" s="36"/>
      <c r="C13" s="36"/>
      <c r="D13" s="36"/>
      <c r="E13" s="36"/>
      <c r="F13" s="36"/>
      <c r="H13" s="40" t="s">
        <v>27</v>
      </c>
      <c r="I13" s="41"/>
      <c r="J13" s="41"/>
    </row>
    <row r="14" spans="1:10" customFormat="1" x14ac:dyDescent="0.25">
      <c r="A14" s="15" t="s">
        <v>17</v>
      </c>
      <c r="B14" s="15" t="s">
        <v>23</v>
      </c>
      <c r="C14" s="15" t="s">
        <v>21</v>
      </c>
      <c r="D14" s="15" t="s">
        <v>1</v>
      </c>
      <c r="E14" s="15" t="s">
        <v>18</v>
      </c>
      <c r="F14" s="12" t="s">
        <v>50</v>
      </c>
      <c r="H14" s="9" t="s">
        <v>21</v>
      </c>
      <c r="I14" s="9" t="s">
        <v>1</v>
      </c>
      <c r="J14" s="9" t="s">
        <v>18</v>
      </c>
    </row>
    <row r="15" spans="1:10" ht="62.25" customHeight="1" x14ac:dyDescent="0.25">
      <c r="A15" s="18">
        <v>2</v>
      </c>
      <c r="B15" s="1"/>
      <c r="C15" s="33" t="s">
        <v>62</v>
      </c>
      <c r="D15" s="11" t="s">
        <v>35</v>
      </c>
      <c r="E15" s="10">
        <f>($D$7+39.5)/2</f>
        <v>919.75</v>
      </c>
      <c r="F15" s="14" t="str">
        <f>IF(E15&gt;1500,"&gt;1500мм!!!",IF(E15&lt;600,"600&lt;!!!","норма"))</f>
        <v>норма</v>
      </c>
      <c r="H15" s="33" t="s">
        <v>63</v>
      </c>
      <c r="I15" s="34" t="s">
        <v>30</v>
      </c>
      <c r="J15" s="10">
        <f>E15-76.4</f>
        <v>843.35</v>
      </c>
    </row>
    <row r="16" spans="1:10" ht="60.75" customHeight="1" x14ac:dyDescent="0.25">
      <c r="A16" s="18">
        <v>3</v>
      </c>
      <c r="B16" s="1"/>
      <c r="C16" s="33"/>
      <c r="D16" s="11" t="s">
        <v>36</v>
      </c>
      <c r="E16" s="10">
        <f>($D$7+79)/3</f>
        <v>626.33333333333337</v>
      </c>
      <c r="F16" s="14" t="str">
        <f t="shared" ref="F16:F19" si="0">IF(E16&gt;1500,"&gt;1500мм!!!",IF(E16&lt;600,"600&lt;!!!","норма"))</f>
        <v>норма</v>
      </c>
      <c r="H16" s="33"/>
      <c r="I16" s="34"/>
      <c r="J16" s="10">
        <f>E16-76.4</f>
        <v>549.93333333333339</v>
      </c>
    </row>
    <row r="17" spans="1:10" ht="60.75" customHeight="1" x14ac:dyDescent="0.25">
      <c r="A17" s="18">
        <v>4</v>
      </c>
      <c r="B17" s="1"/>
      <c r="C17" s="33"/>
      <c r="D17" s="11" t="s">
        <v>37</v>
      </c>
      <c r="E17" s="10">
        <f>($D$7+118.5)/4</f>
        <v>479.625</v>
      </c>
      <c r="F17" s="14" t="str">
        <f t="shared" si="0"/>
        <v>600&lt;!!!</v>
      </c>
      <c r="H17" s="33"/>
      <c r="I17" s="34"/>
      <c r="J17" s="10">
        <f>E17-76.4</f>
        <v>403.22500000000002</v>
      </c>
    </row>
    <row r="18" spans="1:10" ht="60.75" customHeight="1" x14ac:dyDescent="0.25">
      <c r="A18" s="18">
        <v>4</v>
      </c>
      <c r="B18" s="1"/>
      <c r="C18" s="33"/>
      <c r="D18" s="11" t="s">
        <v>38</v>
      </c>
      <c r="E18" s="10">
        <f>($D$7+79)/4</f>
        <v>469.75</v>
      </c>
      <c r="F18" s="14" t="str">
        <f t="shared" si="0"/>
        <v>600&lt;!!!</v>
      </c>
      <c r="H18" s="33"/>
      <c r="I18" s="34"/>
      <c r="J18" s="10">
        <f>E18-76.4</f>
        <v>393.35</v>
      </c>
    </row>
    <row r="19" spans="1:10" ht="60.75" customHeight="1" x14ac:dyDescent="0.25">
      <c r="A19" s="18">
        <v>5</v>
      </c>
      <c r="B19" s="1"/>
      <c r="C19" s="33"/>
      <c r="D19" s="11" t="s">
        <v>39</v>
      </c>
      <c r="E19" s="10">
        <f>($D$7+158)/5</f>
        <v>391.6</v>
      </c>
      <c r="F19" s="14" t="str">
        <f t="shared" si="0"/>
        <v>600&lt;!!!</v>
      </c>
      <c r="H19" s="33"/>
      <c r="I19" s="34"/>
      <c r="J19" s="10">
        <f>E19-76.4</f>
        <v>315.20000000000005</v>
      </c>
    </row>
    <row r="20" spans="1:10" ht="5.25" customHeight="1" x14ac:dyDescent="0.25"/>
    <row r="21" spans="1:10" ht="15.75" x14ac:dyDescent="0.25">
      <c r="A21" s="30" t="s">
        <v>42</v>
      </c>
      <c r="B21" s="30"/>
      <c r="C21" s="30"/>
      <c r="D21" s="30"/>
      <c r="E21" s="30"/>
    </row>
    <row r="22" spans="1:10" x14ac:dyDescent="0.25">
      <c r="A22" s="37" t="s">
        <v>43</v>
      </c>
      <c r="B22" s="37"/>
      <c r="C22" s="9" t="s">
        <v>21</v>
      </c>
      <c r="D22" s="9" t="s">
        <v>1</v>
      </c>
      <c r="E22" s="9" t="s">
        <v>18</v>
      </c>
    </row>
    <row r="23" spans="1:10" ht="15.75" x14ac:dyDescent="0.25">
      <c r="A23" s="38" t="s">
        <v>44</v>
      </c>
      <c r="B23" s="39"/>
      <c r="C23" s="19" t="s">
        <v>64</v>
      </c>
      <c r="D23" s="13" t="s">
        <v>41</v>
      </c>
      <c r="E23" s="10">
        <f>$E$10-57</f>
        <v>2503</v>
      </c>
    </row>
    <row r="24" spans="1:10" ht="15.75" x14ac:dyDescent="0.25">
      <c r="A24" s="38" t="s">
        <v>45</v>
      </c>
      <c r="B24" s="39"/>
      <c r="C24" s="19" t="s">
        <v>64</v>
      </c>
      <c r="D24" s="13" t="s">
        <v>47</v>
      </c>
      <c r="E24" s="10">
        <f>$E$10-59</f>
        <v>2501</v>
      </c>
    </row>
    <row r="25" spans="1:10" ht="15.75" x14ac:dyDescent="0.25">
      <c r="A25" s="38" t="s">
        <v>46</v>
      </c>
      <c r="B25" s="39"/>
      <c r="C25" s="19" t="s">
        <v>64</v>
      </c>
      <c r="D25" s="13" t="s">
        <v>40</v>
      </c>
      <c r="E25" s="10">
        <f>$E$10-60</f>
        <v>2500</v>
      </c>
    </row>
    <row r="26" spans="1:10" ht="6" customHeight="1" x14ac:dyDescent="0.25"/>
    <row r="27" spans="1:10" ht="15.75" x14ac:dyDescent="0.25">
      <c r="A27" s="30" t="s">
        <v>66</v>
      </c>
      <c r="B27" s="30"/>
      <c r="C27" s="30"/>
      <c r="D27" s="30"/>
      <c r="E27" s="30"/>
    </row>
    <row r="28" spans="1:10" ht="15.75" x14ac:dyDescent="0.25">
      <c r="A28" s="12" t="s">
        <v>17</v>
      </c>
      <c r="B28" s="12" t="s">
        <v>43</v>
      </c>
      <c r="C28" s="12" t="s">
        <v>21</v>
      </c>
      <c r="D28" s="9" t="s">
        <v>1</v>
      </c>
      <c r="E28" s="9" t="s">
        <v>18</v>
      </c>
      <c r="H28" s="30" t="s">
        <v>54</v>
      </c>
      <c r="I28" s="30"/>
      <c r="J28" s="30"/>
    </row>
    <row r="29" spans="1:10" ht="15.75" customHeight="1" x14ac:dyDescent="0.25">
      <c r="A29" s="18">
        <v>2</v>
      </c>
      <c r="B29" s="31" t="s">
        <v>44</v>
      </c>
      <c r="C29" s="32" t="s">
        <v>65</v>
      </c>
      <c r="D29" s="34" t="s">
        <v>29</v>
      </c>
      <c r="E29" s="10">
        <f>E15-60</f>
        <v>859.75</v>
      </c>
      <c r="H29" s="21" t="s">
        <v>55</v>
      </c>
      <c r="I29" s="22"/>
      <c r="J29" s="23"/>
    </row>
    <row r="30" spans="1:10" ht="15.75" x14ac:dyDescent="0.25">
      <c r="A30" s="18">
        <v>3</v>
      </c>
      <c r="B30" s="31"/>
      <c r="C30" s="33"/>
      <c r="D30" s="34"/>
      <c r="E30" s="10">
        <f t="shared" ref="E30:E33" si="1">E16-60</f>
        <v>566.33333333333337</v>
      </c>
      <c r="H30" s="24"/>
      <c r="I30" s="25"/>
      <c r="J30" s="26"/>
    </row>
    <row r="31" spans="1:10" ht="15.75" x14ac:dyDescent="0.25">
      <c r="A31" s="18">
        <v>4</v>
      </c>
      <c r="B31" s="31"/>
      <c r="C31" s="33"/>
      <c r="D31" s="34"/>
      <c r="E31" s="10">
        <f t="shared" si="1"/>
        <v>419.625</v>
      </c>
      <c r="H31" s="24"/>
      <c r="I31" s="25"/>
      <c r="J31" s="26"/>
    </row>
    <row r="32" spans="1:10" ht="15.75" x14ac:dyDescent="0.25">
      <c r="A32" s="18">
        <v>4</v>
      </c>
      <c r="B32" s="31"/>
      <c r="C32" s="33"/>
      <c r="D32" s="34"/>
      <c r="E32" s="10">
        <f t="shared" si="1"/>
        <v>409.75</v>
      </c>
      <c r="H32" s="24"/>
      <c r="I32" s="25"/>
      <c r="J32" s="26"/>
    </row>
    <row r="33" spans="1:10" ht="15.75" x14ac:dyDescent="0.25">
      <c r="A33" s="18">
        <v>5</v>
      </c>
      <c r="B33" s="31"/>
      <c r="C33" s="33"/>
      <c r="D33" s="34"/>
      <c r="E33" s="10">
        <f t="shared" si="1"/>
        <v>331.6</v>
      </c>
      <c r="H33" s="24"/>
      <c r="I33" s="25"/>
      <c r="J33" s="26"/>
    </row>
    <row r="34" spans="1:10" ht="15.75" x14ac:dyDescent="0.25">
      <c r="A34" s="18">
        <v>2</v>
      </c>
      <c r="B34" s="31" t="s">
        <v>45</v>
      </c>
      <c r="C34" s="32" t="s">
        <v>65</v>
      </c>
      <c r="D34" s="34" t="s">
        <v>48</v>
      </c>
      <c r="E34" s="10">
        <f>E15-62</f>
        <v>857.75</v>
      </c>
      <c r="H34" s="24"/>
      <c r="I34" s="25"/>
      <c r="J34" s="26"/>
    </row>
    <row r="35" spans="1:10" ht="15.75" x14ac:dyDescent="0.25">
      <c r="A35" s="18">
        <v>3</v>
      </c>
      <c r="B35" s="31"/>
      <c r="C35" s="33"/>
      <c r="D35" s="34"/>
      <c r="E35" s="10">
        <f t="shared" ref="E35:E38" si="2">E16-62</f>
        <v>564.33333333333337</v>
      </c>
      <c r="H35" s="24"/>
      <c r="I35" s="25"/>
      <c r="J35" s="26"/>
    </row>
    <row r="36" spans="1:10" ht="15.75" x14ac:dyDescent="0.25">
      <c r="A36" s="18">
        <v>4</v>
      </c>
      <c r="B36" s="31"/>
      <c r="C36" s="33"/>
      <c r="D36" s="34"/>
      <c r="E36" s="10">
        <f t="shared" si="2"/>
        <v>417.625</v>
      </c>
      <c r="H36" s="24"/>
      <c r="I36" s="25"/>
      <c r="J36" s="26"/>
    </row>
    <row r="37" spans="1:10" ht="15.75" x14ac:dyDescent="0.25">
      <c r="A37" s="18">
        <v>4</v>
      </c>
      <c r="B37" s="31"/>
      <c r="C37" s="33"/>
      <c r="D37" s="34"/>
      <c r="E37" s="10">
        <f t="shared" si="2"/>
        <v>407.75</v>
      </c>
      <c r="H37" s="24"/>
      <c r="I37" s="25"/>
      <c r="J37" s="26"/>
    </row>
    <row r="38" spans="1:10" ht="15.75" x14ac:dyDescent="0.25">
      <c r="A38" s="18">
        <v>5</v>
      </c>
      <c r="B38" s="31"/>
      <c r="C38" s="33"/>
      <c r="D38" s="34"/>
      <c r="E38" s="10">
        <f t="shared" si="2"/>
        <v>329.6</v>
      </c>
      <c r="H38" s="24"/>
      <c r="I38" s="25"/>
      <c r="J38" s="26"/>
    </row>
    <row r="39" spans="1:10" ht="15.75" x14ac:dyDescent="0.25">
      <c r="A39" s="18">
        <v>2</v>
      </c>
      <c r="B39" s="31" t="s">
        <v>46</v>
      </c>
      <c r="C39" s="32" t="s">
        <v>65</v>
      </c>
      <c r="D39" s="34" t="s">
        <v>49</v>
      </c>
      <c r="E39" s="10">
        <f>E15-63</f>
        <v>856.75</v>
      </c>
      <c r="H39" s="24"/>
      <c r="I39" s="25"/>
      <c r="J39" s="26"/>
    </row>
    <row r="40" spans="1:10" ht="15.75" x14ac:dyDescent="0.25">
      <c r="A40" s="18">
        <v>3</v>
      </c>
      <c r="B40" s="31"/>
      <c r="C40" s="33"/>
      <c r="D40" s="34"/>
      <c r="E40" s="10">
        <f t="shared" ref="E40:E43" si="3">E16-63</f>
        <v>563.33333333333337</v>
      </c>
      <c r="H40" s="24"/>
      <c r="I40" s="25"/>
      <c r="J40" s="26"/>
    </row>
    <row r="41" spans="1:10" ht="15.75" x14ac:dyDescent="0.25">
      <c r="A41" s="18">
        <v>4</v>
      </c>
      <c r="B41" s="31"/>
      <c r="C41" s="33"/>
      <c r="D41" s="34"/>
      <c r="E41" s="10">
        <f t="shared" si="3"/>
        <v>416.625</v>
      </c>
      <c r="H41" s="24"/>
      <c r="I41" s="25"/>
      <c r="J41" s="26"/>
    </row>
    <row r="42" spans="1:10" ht="15.75" x14ac:dyDescent="0.25">
      <c r="A42" s="18">
        <v>4</v>
      </c>
      <c r="B42" s="31"/>
      <c r="C42" s="33"/>
      <c r="D42" s="34"/>
      <c r="E42" s="10">
        <f t="shared" si="3"/>
        <v>406.75</v>
      </c>
      <c r="H42" s="24"/>
      <c r="I42" s="25"/>
      <c r="J42" s="26"/>
    </row>
    <row r="43" spans="1:10" ht="15.75" x14ac:dyDescent="0.25">
      <c r="A43" s="18">
        <v>5</v>
      </c>
      <c r="B43" s="31"/>
      <c r="C43" s="33"/>
      <c r="D43" s="34"/>
      <c r="E43" s="10">
        <f t="shared" si="3"/>
        <v>328.6</v>
      </c>
      <c r="H43" s="27"/>
      <c r="I43" s="28"/>
      <c r="J43" s="29"/>
    </row>
  </sheetData>
  <mergeCells count="31">
    <mergeCell ref="H15:H19"/>
    <mergeCell ref="I15:I19"/>
    <mergeCell ref="H13:J13"/>
    <mergeCell ref="A4:D4"/>
    <mergeCell ref="A5:B5"/>
    <mergeCell ref="A6:B6"/>
    <mergeCell ref="A7:B7"/>
    <mergeCell ref="A9:B9"/>
    <mergeCell ref="A10:B10"/>
    <mergeCell ref="A11:B11"/>
    <mergeCell ref="A22:B22"/>
    <mergeCell ref="A23:B23"/>
    <mergeCell ref="A24:B24"/>
    <mergeCell ref="A25:B25"/>
    <mergeCell ref="C15:C19"/>
    <mergeCell ref="A1:D1"/>
    <mergeCell ref="H29:J43"/>
    <mergeCell ref="H28:J28"/>
    <mergeCell ref="B39:B43"/>
    <mergeCell ref="C39:C43"/>
    <mergeCell ref="D39:D43"/>
    <mergeCell ref="A2:D2"/>
    <mergeCell ref="A13:F13"/>
    <mergeCell ref="A27:E27"/>
    <mergeCell ref="B29:B33"/>
    <mergeCell ref="C29:C33"/>
    <mergeCell ref="D29:D33"/>
    <mergeCell ref="B34:B38"/>
    <mergeCell ref="C34:C38"/>
    <mergeCell ref="D34:D38"/>
    <mergeCell ref="A21:E21"/>
  </mergeCells>
  <conditionalFormatting sqref="F10">
    <cfRule type="cellIs" dxfId="3" priority="2" operator="equal">
      <formula>"норма"</formula>
    </cfRule>
  </conditionalFormatting>
  <conditionalFormatting sqref="F15:F19">
    <cfRule type="cellIs" dxfId="2" priority="1" operator="equal">
      <formula>"норма"</formula>
    </cfRule>
  </conditionalFormatting>
  <pageMargins left="0.11811023622047245" right="0.11811023622047245" top="0.15748031496062992" bottom="0.15748031496062992" header="0.31496062992125984" footer="0.31496062992125984"/>
  <pageSetup paperSize="9" scale="68" orientation="landscape" r:id="rId1"/>
  <ignoredErrors>
    <ignoredError sqref="E18" 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1026" r:id="rId4">
          <objectPr defaultSize="0" autoPict="0" r:id="rId5">
            <anchor moveWithCells="1">
              <from>
                <xdr:col>1</xdr:col>
                <xdr:colOff>57150</xdr:colOff>
                <xdr:row>14</xdr:row>
                <xdr:rowOff>47625</xdr:rowOff>
              </from>
              <to>
                <xdr:col>1</xdr:col>
                <xdr:colOff>3762375</xdr:colOff>
                <xdr:row>14</xdr:row>
                <xdr:rowOff>723900</xdr:rowOff>
              </to>
            </anchor>
          </objectPr>
        </oleObject>
      </mc:Choice>
      <mc:Fallback>
        <oleObject progId="Visio.Drawing.11" shapeId="1026" r:id="rId4"/>
      </mc:Fallback>
    </mc:AlternateContent>
    <mc:AlternateContent xmlns:mc="http://schemas.openxmlformats.org/markup-compatibility/2006">
      <mc:Choice Requires="x14">
        <oleObject progId="Visio.Drawing.11" shapeId="1027" r:id="rId6">
          <objectPr defaultSize="0" autoPict="0" r:id="rId7">
            <anchor moveWithCells="1">
              <from>
                <xdr:col>1</xdr:col>
                <xdr:colOff>57150</xdr:colOff>
                <xdr:row>15</xdr:row>
                <xdr:rowOff>57150</xdr:rowOff>
              </from>
              <to>
                <xdr:col>1</xdr:col>
                <xdr:colOff>3781425</xdr:colOff>
                <xdr:row>15</xdr:row>
                <xdr:rowOff>723900</xdr:rowOff>
              </to>
            </anchor>
          </objectPr>
        </oleObject>
      </mc:Choice>
      <mc:Fallback>
        <oleObject progId="Visio.Drawing.11" shapeId="1027" r:id="rId6"/>
      </mc:Fallback>
    </mc:AlternateContent>
    <mc:AlternateContent xmlns:mc="http://schemas.openxmlformats.org/markup-compatibility/2006">
      <mc:Choice Requires="x14">
        <oleObject progId="Visio.Drawing.11" shapeId="1029" r:id="rId8">
          <objectPr defaultSize="0" autoPict="0" r:id="rId9">
            <anchor moveWithCells="1">
              <from>
                <xdr:col>1</xdr:col>
                <xdr:colOff>76200</xdr:colOff>
                <xdr:row>16</xdr:row>
                <xdr:rowOff>28575</xdr:rowOff>
              </from>
              <to>
                <xdr:col>1</xdr:col>
                <xdr:colOff>3771900</xdr:colOff>
                <xdr:row>16</xdr:row>
                <xdr:rowOff>733425</xdr:rowOff>
              </to>
            </anchor>
          </objectPr>
        </oleObject>
      </mc:Choice>
      <mc:Fallback>
        <oleObject progId="Visio.Drawing.11" shapeId="1029" r:id="rId8"/>
      </mc:Fallback>
    </mc:AlternateContent>
    <mc:AlternateContent xmlns:mc="http://schemas.openxmlformats.org/markup-compatibility/2006">
      <mc:Choice Requires="x14">
        <oleObject progId="Visio.Drawing.11" shapeId="1030" r:id="rId10">
          <objectPr defaultSize="0" autoPict="0" r:id="rId11">
            <anchor moveWithCells="1">
              <from>
                <xdr:col>1</xdr:col>
                <xdr:colOff>85725</xdr:colOff>
                <xdr:row>17</xdr:row>
                <xdr:rowOff>28575</xdr:rowOff>
              </from>
              <to>
                <xdr:col>1</xdr:col>
                <xdr:colOff>3762375</xdr:colOff>
                <xdr:row>17</xdr:row>
                <xdr:rowOff>733425</xdr:rowOff>
              </to>
            </anchor>
          </objectPr>
        </oleObject>
      </mc:Choice>
      <mc:Fallback>
        <oleObject progId="Visio.Drawing.11" shapeId="1030" r:id="rId10"/>
      </mc:Fallback>
    </mc:AlternateContent>
    <mc:AlternateContent xmlns:mc="http://schemas.openxmlformats.org/markup-compatibility/2006">
      <mc:Choice Requires="x14">
        <oleObject progId="Visio.Drawing.11" shapeId="1031" r:id="rId12">
          <objectPr defaultSize="0" autoPict="0" r:id="rId13">
            <anchor moveWithCells="1">
              <from>
                <xdr:col>1</xdr:col>
                <xdr:colOff>47625</xdr:colOff>
                <xdr:row>18</xdr:row>
                <xdr:rowOff>38100</xdr:rowOff>
              </from>
              <to>
                <xdr:col>1</xdr:col>
                <xdr:colOff>3771900</xdr:colOff>
                <xdr:row>18</xdr:row>
                <xdr:rowOff>733425</xdr:rowOff>
              </to>
            </anchor>
          </objectPr>
        </oleObject>
      </mc:Choice>
      <mc:Fallback>
        <oleObject progId="Visio.Drawing.11" shapeId="1031" r:id="rId12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M18" sqref="M18"/>
    </sheetView>
  </sheetViews>
  <sheetFormatPr defaultRowHeight="15" x14ac:dyDescent="0.25"/>
  <cols>
    <col min="1" max="1" width="6.5703125" style="2" bestFit="1" customWidth="1"/>
    <col min="2" max="2" width="57.42578125" style="2" customWidth="1"/>
    <col min="3" max="3" width="11.42578125" style="2" bestFit="1" customWidth="1"/>
    <col min="4" max="4" width="23.42578125" style="2" bestFit="1" customWidth="1"/>
    <col min="5" max="5" width="11.28515625" style="2" bestFit="1" customWidth="1"/>
    <col min="6" max="6" width="10.140625" style="2" bestFit="1" customWidth="1"/>
    <col min="7" max="7" width="1.140625" style="2" customWidth="1"/>
    <col min="8" max="8" width="11.42578125" style="2" bestFit="1" customWidth="1"/>
    <col min="9" max="9" width="19.42578125" style="2" bestFit="1" customWidth="1"/>
    <col min="10" max="10" width="11.28515625" style="2" bestFit="1" customWidth="1"/>
    <col min="11" max="16384" width="9.140625" style="2"/>
  </cols>
  <sheetData>
    <row r="1" spans="1:10" ht="18.75" x14ac:dyDescent="0.25">
      <c r="A1" s="20" t="s">
        <v>53</v>
      </c>
      <c r="B1" s="20"/>
      <c r="C1" s="20"/>
      <c r="D1" s="20"/>
    </row>
    <row r="2" spans="1:10" ht="18.75" x14ac:dyDescent="0.25">
      <c r="A2" s="35" t="s">
        <v>51</v>
      </c>
      <c r="B2" s="35"/>
      <c r="C2" s="35"/>
      <c r="D2" s="35"/>
    </row>
    <row r="3" spans="1:10" ht="4.5" customHeight="1" x14ac:dyDescent="0.25"/>
    <row r="4" spans="1:10" ht="15.75" x14ac:dyDescent="0.25">
      <c r="A4" s="51" t="s">
        <v>28</v>
      </c>
      <c r="B4" s="52"/>
      <c r="C4" s="52"/>
      <c r="D4" s="53"/>
    </row>
    <row r="5" spans="1:10" x14ac:dyDescent="0.25">
      <c r="A5" s="54" t="s">
        <v>22</v>
      </c>
      <c r="B5" s="55"/>
      <c r="C5" s="9" t="s">
        <v>21</v>
      </c>
      <c r="D5" s="9" t="s">
        <v>18</v>
      </c>
    </row>
    <row r="6" spans="1:10" ht="18.75" x14ac:dyDescent="0.25">
      <c r="A6" s="38" t="s">
        <v>19</v>
      </c>
      <c r="B6" s="39"/>
      <c r="C6" s="19" t="s">
        <v>58</v>
      </c>
      <c r="D6" s="16">
        <v>2600</v>
      </c>
    </row>
    <row r="7" spans="1:10" ht="18.75" x14ac:dyDescent="0.25">
      <c r="A7" s="38" t="s">
        <v>20</v>
      </c>
      <c r="B7" s="39"/>
      <c r="C7" s="19" t="s">
        <v>59</v>
      </c>
      <c r="D7" s="17">
        <v>1800</v>
      </c>
    </row>
    <row r="8" spans="1:10" customFormat="1" ht="3.75" customHeight="1" x14ac:dyDescent="0.25"/>
    <row r="9" spans="1:10" customFormat="1" x14ac:dyDescent="0.25">
      <c r="A9" s="54" t="s">
        <v>22</v>
      </c>
      <c r="B9" s="55"/>
      <c r="C9" s="9" t="s">
        <v>21</v>
      </c>
      <c r="D9" s="9" t="s">
        <v>1</v>
      </c>
      <c r="E9" s="9" t="s">
        <v>18</v>
      </c>
      <c r="F9" s="12" t="s">
        <v>50</v>
      </c>
    </row>
    <row r="10" spans="1:10" ht="15.75" x14ac:dyDescent="0.25">
      <c r="A10" s="38" t="s">
        <v>0</v>
      </c>
      <c r="B10" s="39"/>
      <c r="C10" s="19" t="s">
        <v>60</v>
      </c>
      <c r="D10" s="13" t="s">
        <v>24</v>
      </c>
      <c r="E10" s="10">
        <f>D6-40</f>
        <v>2560</v>
      </c>
      <c r="F10" s="14" t="str">
        <f>IF(E10&gt;3200,"&gt;3200мм!!!","норма")</f>
        <v>норма</v>
      </c>
    </row>
    <row r="11" spans="1:10" ht="15.75" x14ac:dyDescent="0.25">
      <c r="A11" s="38" t="s">
        <v>25</v>
      </c>
      <c r="B11" s="39"/>
      <c r="C11" s="19" t="s">
        <v>61</v>
      </c>
      <c r="D11" s="13" t="s">
        <v>56</v>
      </c>
      <c r="E11" s="10">
        <f>D7</f>
        <v>1800</v>
      </c>
    </row>
    <row r="12" spans="1:10" customFormat="1" ht="3.75" customHeight="1" x14ac:dyDescent="0.25"/>
    <row r="13" spans="1:10" customFormat="1" ht="15.75" x14ac:dyDescent="0.25">
      <c r="A13" s="36" t="s">
        <v>26</v>
      </c>
      <c r="B13" s="36"/>
      <c r="C13" s="36"/>
      <c r="D13" s="36"/>
      <c r="E13" s="36"/>
      <c r="F13" s="36"/>
      <c r="H13" s="40" t="s">
        <v>27</v>
      </c>
      <c r="I13" s="41"/>
      <c r="J13" s="41"/>
    </row>
    <row r="14" spans="1:10" customFormat="1" x14ac:dyDescent="0.25">
      <c r="A14" s="9" t="s">
        <v>17</v>
      </c>
      <c r="B14" s="9" t="s">
        <v>23</v>
      </c>
      <c r="C14" s="9" t="s">
        <v>21</v>
      </c>
      <c r="D14" s="9" t="s">
        <v>1</v>
      </c>
      <c r="E14" s="9" t="s">
        <v>18</v>
      </c>
      <c r="F14" s="12" t="s">
        <v>50</v>
      </c>
      <c r="H14" s="9" t="s">
        <v>21</v>
      </c>
      <c r="I14" s="9" t="s">
        <v>1</v>
      </c>
      <c r="J14" s="9" t="s">
        <v>18</v>
      </c>
    </row>
    <row r="15" spans="1:10" ht="62.25" customHeight="1" x14ac:dyDescent="0.25">
      <c r="A15" s="18">
        <v>2</v>
      </c>
      <c r="B15" s="1"/>
      <c r="C15" s="46" t="s">
        <v>62</v>
      </c>
      <c r="D15" s="13" t="s">
        <v>31</v>
      </c>
      <c r="E15" s="10">
        <f>($D$7+29.5)/2</f>
        <v>914.75</v>
      </c>
      <c r="F15" s="14" t="str">
        <f>IF(E15&gt;1500,"&gt;1500мм!!!",IF(E15&lt;600,"600&lt;!!!","норма"))</f>
        <v>норма</v>
      </c>
      <c r="H15" s="46" t="s">
        <v>63</v>
      </c>
      <c r="I15" s="48" t="s">
        <v>30</v>
      </c>
      <c r="J15" s="10">
        <f>E15-76.4</f>
        <v>838.35</v>
      </c>
    </row>
    <row r="16" spans="1:10" ht="60.75" customHeight="1" x14ac:dyDescent="0.25">
      <c r="A16" s="18">
        <v>3</v>
      </c>
      <c r="B16" s="1"/>
      <c r="C16" s="47"/>
      <c r="D16" s="13" t="s">
        <v>32</v>
      </c>
      <c r="E16" s="10">
        <f>($D$7+69)/3</f>
        <v>623</v>
      </c>
      <c r="F16" s="14" t="str">
        <f t="shared" ref="F16:F19" si="0">IF(E16&gt;1500,"&gt;1500мм!!!",IF(E16&lt;600,"600&lt;!!!","норма"))</f>
        <v>норма</v>
      </c>
      <c r="H16" s="47"/>
      <c r="I16" s="49"/>
      <c r="J16" s="10">
        <f>E16-76.4</f>
        <v>546.6</v>
      </c>
    </row>
    <row r="17" spans="1:10" ht="60.75" customHeight="1" x14ac:dyDescent="0.25">
      <c r="A17" s="18">
        <v>4</v>
      </c>
      <c r="B17" s="1"/>
      <c r="C17" s="47"/>
      <c r="D17" s="13" t="s">
        <v>33</v>
      </c>
      <c r="E17" s="10">
        <f>($D$7+108.5)/4</f>
        <v>477.125</v>
      </c>
      <c r="F17" s="14" t="str">
        <f t="shared" si="0"/>
        <v>600&lt;!!!</v>
      </c>
      <c r="H17" s="47"/>
      <c r="I17" s="49"/>
      <c r="J17" s="10">
        <f>E17-76.4</f>
        <v>400.72500000000002</v>
      </c>
    </row>
    <row r="18" spans="1:10" ht="60.75" customHeight="1" x14ac:dyDescent="0.25">
      <c r="A18" s="18">
        <v>4</v>
      </c>
      <c r="B18" s="1"/>
      <c r="C18" s="47"/>
      <c r="D18" s="13" t="s">
        <v>67</v>
      </c>
      <c r="E18" s="10">
        <f>($D$7+69)/4</f>
        <v>467.25</v>
      </c>
      <c r="F18" s="14" t="str">
        <f t="shared" si="0"/>
        <v>600&lt;!!!</v>
      </c>
      <c r="H18" s="47"/>
      <c r="I18" s="49"/>
      <c r="J18" s="10">
        <f>E18-76.4</f>
        <v>390.85</v>
      </c>
    </row>
    <row r="19" spans="1:10" ht="60.75" customHeight="1" x14ac:dyDescent="0.25">
      <c r="A19" s="18">
        <v>5</v>
      </c>
      <c r="B19" s="1"/>
      <c r="C19" s="32"/>
      <c r="D19" s="13" t="s">
        <v>34</v>
      </c>
      <c r="E19" s="10">
        <f>($D$7+148)/5</f>
        <v>389.6</v>
      </c>
      <c r="F19" s="14" t="str">
        <f t="shared" si="0"/>
        <v>600&lt;!!!</v>
      </c>
      <c r="H19" s="32"/>
      <c r="I19" s="50"/>
      <c r="J19" s="10">
        <f>E19-76.4</f>
        <v>313.20000000000005</v>
      </c>
    </row>
    <row r="20" spans="1:10" ht="5.25" customHeight="1" x14ac:dyDescent="0.25"/>
    <row r="21" spans="1:10" ht="15.75" x14ac:dyDescent="0.25">
      <c r="A21" s="51" t="s">
        <v>42</v>
      </c>
      <c r="B21" s="52"/>
      <c r="C21" s="52"/>
      <c r="D21" s="52"/>
      <c r="E21" s="53"/>
    </row>
    <row r="22" spans="1:10" x14ac:dyDescent="0.25">
      <c r="A22" s="54" t="s">
        <v>43</v>
      </c>
      <c r="B22" s="55"/>
      <c r="C22" s="9" t="s">
        <v>21</v>
      </c>
      <c r="D22" s="9" t="s">
        <v>1</v>
      </c>
      <c r="E22" s="9" t="s">
        <v>18</v>
      </c>
    </row>
    <row r="23" spans="1:10" ht="15.75" x14ac:dyDescent="0.25">
      <c r="A23" s="38" t="s">
        <v>44</v>
      </c>
      <c r="B23" s="39"/>
      <c r="C23" s="19" t="s">
        <v>64</v>
      </c>
      <c r="D23" s="13" t="s">
        <v>41</v>
      </c>
      <c r="E23" s="10">
        <f>$E$10-57</f>
        <v>2503</v>
      </c>
    </row>
    <row r="24" spans="1:10" ht="15.75" x14ac:dyDescent="0.25">
      <c r="A24" s="38" t="s">
        <v>45</v>
      </c>
      <c r="B24" s="39"/>
      <c r="C24" s="19" t="s">
        <v>64</v>
      </c>
      <c r="D24" s="13" t="s">
        <v>47</v>
      </c>
      <c r="E24" s="10">
        <f>$E$10-59</f>
        <v>2501</v>
      </c>
    </row>
    <row r="25" spans="1:10" ht="15.75" x14ac:dyDescent="0.25">
      <c r="A25" s="38" t="s">
        <v>46</v>
      </c>
      <c r="B25" s="39"/>
      <c r="C25" s="19" t="s">
        <v>64</v>
      </c>
      <c r="D25" s="13" t="s">
        <v>40</v>
      </c>
      <c r="E25" s="10">
        <f>$E$10-60</f>
        <v>2500</v>
      </c>
    </row>
    <row r="26" spans="1:10" ht="6" customHeight="1" x14ac:dyDescent="0.25"/>
    <row r="27" spans="1:10" ht="15.75" x14ac:dyDescent="0.25">
      <c r="A27" s="30" t="s">
        <v>66</v>
      </c>
      <c r="B27" s="30"/>
      <c r="C27" s="30"/>
      <c r="D27" s="30"/>
      <c r="E27" s="30"/>
    </row>
    <row r="28" spans="1:10" ht="15.75" x14ac:dyDescent="0.25">
      <c r="A28" s="12" t="s">
        <v>17</v>
      </c>
      <c r="B28" s="12" t="s">
        <v>43</v>
      </c>
      <c r="C28" s="12" t="s">
        <v>21</v>
      </c>
      <c r="D28" s="9" t="s">
        <v>1</v>
      </c>
      <c r="E28" s="9" t="s">
        <v>18</v>
      </c>
      <c r="H28" s="30" t="s">
        <v>54</v>
      </c>
      <c r="I28" s="30"/>
      <c r="J28" s="30"/>
    </row>
    <row r="29" spans="1:10" ht="15.75" customHeight="1" x14ac:dyDescent="0.25">
      <c r="A29" s="18">
        <v>2</v>
      </c>
      <c r="B29" s="43" t="s">
        <v>44</v>
      </c>
      <c r="C29" s="46" t="s">
        <v>65</v>
      </c>
      <c r="D29" s="48" t="s">
        <v>29</v>
      </c>
      <c r="E29" s="10">
        <f>E15-60</f>
        <v>854.75</v>
      </c>
      <c r="H29" s="21" t="s">
        <v>55</v>
      </c>
      <c r="I29" s="22"/>
      <c r="J29" s="23"/>
    </row>
    <row r="30" spans="1:10" ht="15.75" x14ac:dyDescent="0.25">
      <c r="A30" s="18">
        <v>3</v>
      </c>
      <c r="B30" s="44"/>
      <c r="C30" s="47"/>
      <c r="D30" s="49"/>
      <c r="E30" s="10">
        <f t="shared" ref="E30:E33" si="1">E16-60</f>
        <v>563</v>
      </c>
      <c r="H30" s="24"/>
      <c r="I30" s="25"/>
      <c r="J30" s="26"/>
    </row>
    <row r="31" spans="1:10" ht="15.75" x14ac:dyDescent="0.25">
      <c r="A31" s="18">
        <v>4</v>
      </c>
      <c r="B31" s="44"/>
      <c r="C31" s="47"/>
      <c r="D31" s="49"/>
      <c r="E31" s="10">
        <f t="shared" si="1"/>
        <v>417.125</v>
      </c>
      <c r="H31" s="24"/>
      <c r="I31" s="25"/>
      <c r="J31" s="26"/>
    </row>
    <row r="32" spans="1:10" ht="15.75" x14ac:dyDescent="0.25">
      <c r="A32" s="18">
        <v>4</v>
      </c>
      <c r="B32" s="44"/>
      <c r="C32" s="47"/>
      <c r="D32" s="49"/>
      <c r="E32" s="10">
        <f t="shared" si="1"/>
        <v>407.25</v>
      </c>
      <c r="H32" s="24"/>
      <c r="I32" s="25"/>
      <c r="J32" s="26"/>
    </row>
    <row r="33" spans="1:10" ht="15.75" x14ac:dyDescent="0.25">
      <c r="A33" s="18">
        <v>5</v>
      </c>
      <c r="B33" s="45"/>
      <c r="C33" s="32"/>
      <c r="D33" s="50"/>
      <c r="E33" s="10">
        <f t="shared" si="1"/>
        <v>329.6</v>
      </c>
      <c r="H33" s="24"/>
      <c r="I33" s="25"/>
      <c r="J33" s="26"/>
    </row>
    <row r="34" spans="1:10" ht="15" customHeight="1" x14ac:dyDescent="0.25">
      <c r="A34" s="18">
        <v>2</v>
      </c>
      <c r="B34" s="43" t="s">
        <v>45</v>
      </c>
      <c r="C34" s="46" t="s">
        <v>65</v>
      </c>
      <c r="D34" s="48" t="s">
        <v>48</v>
      </c>
      <c r="E34" s="10">
        <f>E15-62</f>
        <v>852.75</v>
      </c>
      <c r="H34" s="24"/>
      <c r="I34" s="25"/>
      <c r="J34" s="26"/>
    </row>
    <row r="35" spans="1:10" ht="15.75" x14ac:dyDescent="0.25">
      <c r="A35" s="18">
        <v>3</v>
      </c>
      <c r="B35" s="44"/>
      <c r="C35" s="47"/>
      <c r="D35" s="49"/>
      <c r="E35" s="10">
        <f t="shared" ref="E35:E38" si="2">E16-62</f>
        <v>561</v>
      </c>
      <c r="H35" s="24"/>
      <c r="I35" s="25"/>
      <c r="J35" s="26"/>
    </row>
    <row r="36" spans="1:10" ht="15.75" x14ac:dyDescent="0.25">
      <c r="A36" s="18">
        <v>4</v>
      </c>
      <c r="B36" s="44"/>
      <c r="C36" s="47"/>
      <c r="D36" s="49"/>
      <c r="E36" s="10">
        <f t="shared" si="2"/>
        <v>415.125</v>
      </c>
      <c r="H36" s="24"/>
      <c r="I36" s="25"/>
      <c r="J36" s="26"/>
    </row>
    <row r="37" spans="1:10" ht="15.75" x14ac:dyDescent="0.25">
      <c r="A37" s="18">
        <v>4</v>
      </c>
      <c r="B37" s="44"/>
      <c r="C37" s="47"/>
      <c r="D37" s="49"/>
      <c r="E37" s="10">
        <f t="shared" si="2"/>
        <v>405.25</v>
      </c>
      <c r="H37" s="24"/>
      <c r="I37" s="25"/>
      <c r="J37" s="26"/>
    </row>
    <row r="38" spans="1:10" ht="15.75" x14ac:dyDescent="0.25">
      <c r="A38" s="18">
        <v>5</v>
      </c>
      <c r="B38" s="45"/>
      <c r="C38" s="32"/>
      <c r="D38" s="50"/>
      <c r="E38" s="10">
        <f t="shared" si="2"/>
        <v>327.60000000000002</v>
      </c>
      <c r="H38" s="24"/>
      <c r="I38" s="25"/>
      <c r="J38" s="26"/>
    </row>
    <row r="39" spans="1:10" ht="15" customHeight="1" x14ac:dyDescent="0.25">
      <c r="A39" s="18">
        <v>2</v>
      </c>
      <c r="B39" s="43" t="s">
        <v>46</v>
      </c>
      <c r="C39" s="46" t="s">
        <v>65</v>
      </c>
      <c r="D39" s="48" t="s">
        <v>49</v>
      </c>
      <c r="E39" s="10">
        <f>E15-63</f>
        <v>851.75</v>
      </c>
      <c r="H39" s="24"/>
      <c r="I39" s="25"/>
      <c r="J39" s="26"/>
    </row>
    <row r="40" spans="1:10" ht="15.75" x14ac:dyDescent="0.25">
      <c r="A40" s="18">
        <v>3</v>
      </c>
      <c r="B40" s="44"/>
      <c r="C40" s="47"/>
      <c r="D40" s="49"/>
      <c r="E40" s="10">
        <f t="shared" ref="E40:E43" si="3">E16-63</f>
        <v>560</v>
      </c>
      <c r="H40" s="24"/>
      <c r="I40" s="25"/>
      <c r="J40" s="26"/>
    </row>
    <row r="41" spans="1:10" ht="15.75" x14ac:dyDescent="0.25">
      <c r="A41" s="18">
        <v>4</v>
      </c>
      <c r="B41" s="44"/>
      <c r="C41" s="47"/>
      <c r="D41" s="49"/>
      <c r="E41" s="10">
        <f t="shared" si="3"/>
        <v>414.125</v>
      </c>
      <c r="H41" s="24"/>
      <c r="I41" s="25"/>
      <c r="J41" s="26"/>
    </row>
    <row r="42" spans="1:10" ht="15.75" x14ac:dyDescent="0.25">
      <c r="A42" s="18">
        <v>4</v>
      </c>
      <c r="B42" s="44"/>
      <c r="C42" s="47"/>
      <c r="D42" s="49"/>
      <c r="E42" s="10">
        <f t="shared" si="3"/>
        <v>404.25</v>
      </c>
      <c r="H42" s="24"/>
      <c r="I42" s="25"/>
      <c r="J42" s="26"/>
    </row>
    <row r="43" spans="1:10" ht="15.75" x14ac:dyDescent="0.25">
      <c r="A43" s="18">
        <v>5</v>
      </c>
      <c r="B43" s="45"/>
      <c r="C43" s="32"/>
      <c r="D43" s="50"/>
      <c r="E43" s="10">
        <f t="shared" si="3"/>
        <v>326.60000000000002</v>
      </c>
      <c r="H43" s="27"/>
      <c r="I43" s="28"/>
      <c r="J43" s="29"/>
    </row>
  </sheetData>
  <mergeCells count="31">
    <mergeCell ref="H13:J13"/>
    <mergeCell ref="C15:C19"/>
    <mergeCell ref="H15:H19"/>
    <mergeCell ref="I15:I19"/>
    <mergeCell ref="A4:D4"/>
    <mergeCell ref="A5:B5"/>
    <mergeCell ref="A6:B6"/>
    <mergeCell ref="A7:B7"/>
    <mergeCell ref="A9:B9"/>
    <mergeCell ref="A10:B10"/>
    <mergeCell ref="A21:E21"/>
    <mergeCell ref="A23:B23"/>
    <mergeCell ref="A22:B22"/>
    <mergeCell ref="A13:F13"/>
    <mergeCell ref="A11:B11"/>
    <mergeCell ref="A2:D2"/>
    <mergeCell ref="A1:D1"/>
    <mergeCell ref="H28:J28"/>
    <mergeCell ref="H29:J43"/>
    <mergeCell ref="B34:B38"/>
    <mergeCell ref="C34:C38"/>
    <mergeCell ref="D34:D38"/>
    <mergeCell ref="B39:B43"/>
    <mergeCell ref="C39:C43"/>
    <mergeCell ref="D39:D43"/>
    <mergeCell ref="A24:B24"/>
    <mergeCell ref="A25:B25"/>
    <mergeCell ref="A27:E27"/>
    <mergeCell ref="D29:D33"/>
    <mergeCell ref="C29:C33"/>
    <mergeCell ref="B29:B33"/>
  </mergeCells>
  <conditionalFormatting sqref="F10">
    <cfRule type="cellIs" dxfId="1" priority="2" operator="equal">
      <formula>"норма"</formula>
    </cfRule>
  </conditionalFormatting>
  <conditionalFormatting sqref="F15:F19">
    <cfRule type="cellIs" dxfId="0" priority="1" operator="equal">
      <formula>"норма"</formula>
    </cfRule>
  </conditionalFormatting>
  <pageMargins left="0.11811023622047245" right="0.11811023622047245" top="0.15748031496062992" bottom="0.15748031496062992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2049" r:id="rId4">
          <objectPr defaultSize="0" autoPict="0" r:id="rId5">
            <anchor moveWithCells="1">
              <from>
                <xdr:col>1</xdr:col>
                <xdr:colOff>57150</xdr:colOff>
                <xdr:row>14</xdr:row>
                <xdr:rowOff>47625</xdr:rowOff>
              </from>
              <to>
                <xdr:col>1</xdr:col>
                <xdr:colOff>3762375</xdr:colOff>
                <xdr:row>14</xdr:row>
                <xdr:rowOff>723900</xdr:rowOff>
              </to>
            </anchor>
          </objectPr>
        </oleObject>
      </mc:Choice>
      <mc:Fallback>
        <oleObject progId="Visio.Drawing.11" shapeId="2049" r:id="rId4"/>
      </mc:Fallback>
    </mc:AlternateContent>
    <mc:AlternateContent xmlns:mc="http://schemas.openxmlformats.org/markup-compatibility/2006">
      <mc:Choice Requires="x14">
        <oleObject progId="Visio.Drawing.11" shapeId="2050" r:id="rId6">
          <objectPr defaultSize="0" autoPict="0" r:id="rId7">
            <anchor moveWithCells="1">
              <from>
                <xdr:col>1</xdr:col>
                <xdr:colOff>57150</xdr:colOff>
                <xdr:row>15</xdr:row>
                <xdr:rowOff>57150</xdr:rowOff>
              </from>
              <to>
                <xdr:col>1</xdr:col>
                <xdr:colOff>3781425</xdr:colOff>
                <xdr:row>15</xdr:row>
                <xdr:rowOff>723900</xdr:rowOff>
              </to>
            </anchor>
          </objectPr>
        </oleObject>
      </mc:Choice>
      <mc:Fallback>
        <oleObject progId="Visio.Drawing.11" shapeId="2050" r:id="rId6"/>
      </mc:Fallback>
    </mc:AlternateContent>
    <mc:AlternateContent xmlns:mc="http://schemas.openxmlformats.org/markup-compatibility/2006">
      <mc:Choice Requires="x14">
        <oleObject progId="Visio.Drawing.11" shapeId="2051" r:id="rId8">
          <objectPr defaultSize="0" autoPict="0" r:id="rId9">
            <anchor moveWithCells="1">
              <from>
                <xdr:col>1</xdr:col>
                <xdr:colOff>76200</xdr:colOff>
                <xdr:row>16</xdr:row>
                <xdr:rowOff>28575</xdr:rowOff>
              </from>
              <to>
                <xdr:col>1</xdr:col>
                <xdr:colOff>3771900</xdr:colOff>
                <xdr:row>16</xdr:row>
                <xdr:rowOff>733425</xdr:rowOff>
              </to>
            </anchor>
          </objectPr>
        </oleObject>
      </mc:Choice>
      <mc:Fallback>
        <oleObject progId="Visio.Drawing.11" shapeId="2051" r:id="rId8"/>
      </mc:Fallback>
    </mc:AlternateContent>
    <mc:AlternateContent xmlns:mc="http://schemas.openxmlformats.org/markup-compatibility/2006">
      <mc:Choice Requires="x14">
        <oleObject progId="Visio.Drawing.11" shapeId="2052" r:id="rId10">
          <objectPr defaultSize="0" autoPict="0" r:id="rId11">
            <anchor moveWithCells="1">
              <from>
                <xdr:col>1</xdr:col>
                <xdr:colOff>85725</xdr:colOff>
                <xdr:row>17</xdr:row>
                <xdr:rowOff>28575</xdr:rowOff>
              </from>
              <to>
                <xdr:col>1</xdr:col>
                <xdr:colOff>3762375</xdr:colOff>
                <xdr:row>17</xdr:row>
                <xdr:rowOff>733425</xdr:rowOff>
              </to>
            </anchor>
          </objectPr>
        </oleObject>
      </mc:Choice>
      <mc:Fallback>
        <oleObject progId="Visio.Drawing.11" shapeId="2052" r:id="rId10"/>
      </mc:Fallback>
    </mc:AlternateContent>
    <mc:AlternateContent xmlns:mc="http://schemas.openxmlformats.org/markup-compatibility/2006">
      <mc:Choice Requires="x14">
        <oleObject progId="Visio.Drawing.11" shapeId="2053" r:id="rId12">
          <objectPr defaultSize="0" autoPict="0" r:id="rId13">
            <anchor moveWithCells="1">
              <from>
                <xdr:col>1</xdr:col>
                <xdr:colOff>47625</xdr:colOff>
                <xdr:row>18</xdr:row>
                <xdr:rowOff>38100</xdr:rowOff>
              </from>
              <to>
                <xdr:col>1</xdr:col>
                <xdr:colOff>3771900</xdr:colOff>
                <xdr:row>18</xdr:row>
                <xdr:rowOff>733425</xdr:rowOff>
              </to>
            </anchor>
          </objectPr>
        </oleObject>
      </mc:Choice>
      <mc:Fallback>
        <oleObject progId="Visio.Drawing.11" shapeId="2053" r:id="rId12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7"/>
  <sheetViews>
    <sheetView workbookViewId="0">
      <selection sqref="A1:C1"/>
    </sheetView>
  </sheetViews>
  <sheetFormatPr defaultRowHeight="15" x14ac:dyDescent="0.25"/>
  <cols>
    <col min="1" max="1" width="30.42578125" style="3" bestFit="1" customWidth="1"/>
    <col min="2" max="2" width="31.5703125" style="3" bestFit="1" customWidth="1"/>
    <col min="3" max="3" width="32.7109375" style="3" bestFit="1" customWidth="1"/>
  </cols>
  <sheetData>
    <row r="1" spans="1:3" ht="32.25" customHeight="1" x14ac:dyDescent="0.25">
      <c r="A1" s="56" t="s">
        <v>14</v>
      </c>
      <c r="B1" s="56"/>
      <c r="C1" s="56"/>
    </row>
    <row r="2" spans="1:3" ht="15.75" x14ac:dyDescent="0.25">
      <c r="A2" s="4" t="s">
        <v>2</v>
      </c>
      <c r="B2" s="4" t="s">
        <v>3</v>
      </c>
      <c r="C2" s="4" t="s">
        <v>4</v>
      </c>
    </row>
    <row r="3" spans="1:3" ht="15.75" x14ac:dyDescent="0.25">
      <c r="A3" s="5" t="s">
        <v>5</v>
      </c>
      <c r="B3" s="5" t="s">
        <v>6</v>
      </c>
      <c r="C3" s="5" t="s">
        <v>7</v>
      </c>
    </row>
    <row r="4" spans="1:3" ht="15.75" x14ac:dyDescent="0.25">
      <c r="A4" s="4" t="s">
        <v>8</v>
      </c>
      <c r="B4" s="4" t="s">
        <v>9</v>
      </c>
      <c r="C4" s="4" t="s">
        <v>10</v>
      </c>
    </row>
    <row r="5" spans="1:3" ht="15.75" x14ac:dyDescent="0.25">
      <c r="A5" s="5" t="s">
        <v>11</v>
      </c>
      <c r="B5" s="5" t="s">
        <v>12</v>
      </c>
      <c r="C5" s="5" t="s">
        <v>13</v>
      </c>
    </row>
    <row r="7" spans="1:3" x14ac:dyDescent="0.25">
      <c r="A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списки</vt:lpstr>
      <vt:lpstr>Справочник</vt:lpstr>
      <vt:lpstr>Новая ручка без шлегеля</vt:lpstr>
      <vt:lpstr>Новая ручка со шлегелем</vt:lpstr>
      <vt:lpstr>Средняя рамка</vt:lpstr>
      <vt:lpstr>наполнение</vt:lpstr>
      <vt:lpstr>ручка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Пользователь</cp:lastModifiedBy>
  <cp:lastPrinted>2014-01-13T07:10:58Z</cp:lastPrinted>
  <dcterms:created xsi:type="dcterms:W3CDTF">2010-04-28T11:32:42Z</dcterms:created>
  <dcterms:modified xsi:type="dcterms:W3CDTF">2018-01-11T10:55:08Z</dcterms:modified>
</cp:coreProperties>
</file>